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Storage01\共通\023　　総務課\00財務係\５工事\01 競争入札関係\04 参加資格審査（２年毎）、JV\01 競争入札参加資格申請関係\01 競争入札（基準年）参加資格申請\04 令和3・4年度競争入札参加資格審査申請書\04 告示＆受付決定書\HP掲載用\"/>
    </mc:Choice>
  </mc:AlternateContent>
  <xr:revisionPtr revIDLastSave="0" documentId="13_ncr:1_{C4D5F293-0102-413F-8BF9-7CB13FA1D90D}" xr6:coauthVersionLast="45" xr6:coauthVersionMax="45" xr10:uidLastSave="{00000000-0000-0000-0000-000000000000}"/>
  <bookViews>
    <workbookView xWindow="1950" yWindow="1950" windowWidth="25320" windowHeight="11400" tabRatio="774" xr2:uid="{00000000-000D-0000-FFFF-FFFF00000000}"/>
  </bookViews>
  <sheets>
    <sheet name="入力シート" sheetId="13" r:id="rId1"/>
    <sheet name="付票 (文字チェック用)" sheetId="16" state="hidden" r:id="rId2"/>
    <sheet name="付票" sheetId="11" r:id="rId3"/>
    <sheet name="付表２業態調書" sheetId="7" r:id="rId4"/>
    <sheet name="付表２業態調書 (文字チェック用)" sheetId="18" state="hidden" r:id="rId5"/>
    <sheet name="付票 (記入例_注釈入り）" sheetId="12" r:id="rId6"/>
    <sheet name="付表２業態調書 (記入例_注釈入り)" sheetId="9" r:id="rId7"/>
    <sheet name="振興局市町村一覧" sheetId="19" state="hidden" r:id="rId8"/>
    <sheet name="提出場所" sheetId="10" state="hidden" r:id="rId9"/>
    <sheet name="環境依存文字（電子入札利用不可）" sheetId="17" state="hidden" r:id="rId10"/>
    <sheet name="コード表" sheetId="6" state="hidden" r:id="rId11"/>
  </sheets>
  <definedNames>
    <definedName name="_xlnm._FilterDatabase" localSheetId="7" hidden="1">振興局市町村一覧!$C$1:$D$180</definedName>
    <definedName name="kyoka" localSheetId="2">付票!$BQ$4</definedName>
    <definedName name="kyoka" localSheetId="5">'付票 (記入例_注釈入り）'!$BQ$4</definedName>
    <definedName name="kyoka" localSheetId="1">'付票 (文字チェック用)'!$BQ$4</definedName>
    <definedName name="kyoka" localSheetId="3">付表２業態調書!$BR$4</definedName>
    <definedName name="kyoka" localSheetId="6">'付表２業態調書 (記入例_注釈入り)'!$BR$4</definedName>
    <definedName name="kyoka" localSheetId="4">'付表２業態調書 (文字チェック用)'!$BR$4</definedName>
    <definedName name="_xlnm.Print_Area" localSheetId="0">入力シート!$A$1:$BG$243</definedName>
    <definedName name="_xlnm.Print_Area" localSheetId="2">付票!$A$1:$CQ$77</definedName>
    <definedName name="_xlnm.Print_Area" localSheetId="5">'付票 (記入例_注釈入り）'!$A$1:$CQ$77</definedName>
    <definedName name="_xlnm.Print_Area" localSheetId="1">'付票 (文字チェック用)'!$A$1:$CQ$77</definedName>
    <definedName name="_xlnm.Print_Area" localSheetId="3">付表２業態調書!$A$1:$CX$79</definedName>
    <definedName name="_xlnm.Print_Area" localSheetId="6">'付表２業態調書 (記入例_注釈入り)'!$A$1:$CX$79</definedName>
    <definedName name="_xlnm.Print_Area" localSheetId="4">'付表２業態調書 (文字チェック用)'!$A$1:$CX$79</definedName>
    <definedName name="オホーツク">振興局市町村一覧!$A$113</definedName>
    <definedName name="空知">振興局市町村一覧!$A$48</definedName>
    <definedName name="釧路">振興局市町村一覧!$A$168</definedName>
    <definedName name="後志">振興局市町村一覧!$A$28</definedName>
    <definedName name="根室">振興局市町村一覧!$A$176</definedName>
    <definedName name="宗谷">振興局市町村一覧!$A$103</definedName>
    <definedName name="十勝">振興局市町村一覧!$A$149</definedName>
    <definedName name="上川">振興局市町村一覧!$A$72</definedName>
    <definedName name="石狩">振興局市町村一覧!$A$2</definedName>
    <definedName name="胆振">振興局市町村一覧!$A$131</definedName>
    <definedName name="渡島">振興局市町村一覧!$A$10</definedName>
    <definedName name="日高">振興局市町村一覧!$A$142</definedName>
    <definedName name="留萌">振興局市町村一覧!$A$95</definedName>
    <definedName name="檜山">振興局市町村一覧!$A$21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0" i="13" l="1"/>
  <c r="AS190" i="13" s="1"/>
  <c r="AX226" i="13"/>
  <c r="AX230" i="13"/>
  <c r="AX234" i="13"/>
  <c r="AX238" i="13"/>
  <c r="AX243" i="13"/>
  <c r="AS217" i="13"/>
  <c r="AS215" i="13"/>
  <c r="AS213" i="13"/>
  <c r="AS211" i="13"/>
  <c r="AS203" i="13"/>
  <c r="AS199" i="13"/>
  <c r="BI243" i="13"/>
  <c r="BI239" i="13"/>
  <c r="BI238" i="13"/>
  <c r="BI235" i="13"/>
  <c r="BI234" i="13"/>
  <c r="BI231" i="13"/>
  <c r="BI230" i="13"/>
  <c r="BI227" i="13"/>
  <c r="BI226" i="13"/>
  <c r="BI219" i="13"/>
  <c r="BI217" i="13"/>
  <c r="BI215" i="13"/>
  <c r="BI213" i="13"/>
  <c r="BI211" i="13"/>
  <c r="BI203" i="13"/>
  <c r="BI199" i="13"/>
  <c r="BI191" i="13"/>
  <c r="BJ188" i="13"/>
  <c r="J243" i="13"/>
  <c r="J242" i="13"/>
  <c r="BI242" i="13" s="1"/>
  <c r="J241" i="13"/>
  <c r="AX241" i="13" s="1"/>
  <c r="J240" i="13"/>
  <c r="AX240" i="13" s="1"/>
  <c r="J239" i="13"/>
  <c r="AX239" i="13" s="1"/>
  <c r="J238" i="13"/>
  <c r="J237" i="13"/>
  <c r="AX237" i="13" s="1"/>
  <c r="J236" i="13"/>
  <c r="AX236" i="13" s="1"/>
  <c r="J235" i="13"/>
  <c r="AX235" i="13" s="1"/>
  <c r="J234" i="13"/>
  <c r="J233" i="13"/>
  <c r="AX233" i="13" s="1"/>
  <c r="J232" i="13"/>
  <c r="AX232" i="13" s="1"/>
  <c r="J231" i="13"/>
  <c r="AX231" i="13" s="1"/>
  <c r="J230" i="13"/>
  <c r="J229" i="13"/>
  <c r="AX229" i="13" s="1"/>
  <c r="J228" i="13"/>
  <c r="AX228" i="13" s="1"/>
  <c r="J227" i="13"/>
  <c r="AX227" i="13" s="1"/>
  <c r="J226" i="13"/>
  <c r="J225" i="13"/>
  <c r="AX225" i="13" s="1"/>
  <c r="J224" i="13"/>
  <c r="AX224" i="13" s="1"/>
  <c r="J219" i="13"/>
  <c r="AS219" i="13" s="1"/>
  <c r="J218" i="13"/>
  <c r="BI218" i="13" s="1"/>
  <c r="J217" i="13"/>
  <c r="J216" i="13"/>
  <c r="AS216" i="13" s="1"/>
  <c r="J215" i="13"/>
  <c r="J214" i="13"/>
  <c r="AS214" i="13" s="1"/>
  <c r="J213" i="13"/>
  <c r="J212" i="13"/>
  <c r="AS212" i="13" s="1"/>
  <c r="J211" i="13"/>
  <c r="J210" i="13"/>
  <c r="BI210" i="13" s="1"/>
  <c r="J205" i="13"/>
  <c r="AS205" i="13" s="1"/>
  <c r="J204" i="13"/>
  <c r="AS204" i="13" s="1"/>
  <c r="J203" i="13"/>
  <c r="J202" i="13"/>
  <c r="AS202" i="13" s="1"/>
  <c r="J201" i="13"/>
  <c r="AS201" i="13" s="1"/>
  <c r="J200" i="13"/>
  <c r="AS200" i="13" s="1"/>
  <c r="J199" i="13"/>
  <c r="J198" i="13"/>
  <c r="AS198" i="13" s="1"/>
  <c r="J197" i="13"/>
  <c r="AS197" i="13" s="1"/>
  <c r="J196" i="13"/>
  <c r="BI196" i="13" s="1"/>
  <c r="J191" i="13"/>
  <c r="AS191" i="13" s="1"/>
  <c r="J189" i="13"/>
  <c r="BI189" i="13" s="1"/>
  <c r="BI197" i="13" l="1"/>
  <c r="BI201" i="13"/>
  <c r="BI224" i="13"/>
  <c r="BI228" i="13"/>
  <c r="BI232" i="13"/>
  <c r="BI236" i="13"/>
  <c r="BI240" i="13"/>
  <c r="BI198" i="13"/>
  <c r="BI202" i="13"/>
  <c r="BI212" i="13"/>
  <c r="BI216" i="13"/>
  <c r="BI225" i="13"/>
  <c r="BI229" i="13"/>
  <c r="BI233" i="13"/>
  <c r="BI237" i="13"/>
  <c r="BI241" i="13"/>
  <c r="BI200" i="13"/>
  <c r="BI205" i="13"/>
  <c r="BI214" i="13"/>
  <c r="AX242" i="13"/>
  <c r="AS218" i="13"/>
  <c r="AS210" i="13"/>
  <c r="AS189" i="13"/>
  <c r="AS196" i="13"/>
  <c r="BI204" i="13"/>
  <c r="BI190" i="13"/>
  <c r="Z44" i="11"/>
  <c r="W54" i="13"/>
  <c r="X44" i="11"/>
  <c r="V44" i="11"/>
  <c r="T44" i="11"/>
  <c r="CH45" i="7" l="1"/>
  <c r="CF45" i="7"/>
  <c r="CD45" i="7"/>
  <c r="CB45" i="7"/>
  <c r="BZ45" i="7"/>
  <c r="BX45" i="7"/>
  <c r="BV45" i="7"/>
  <c r="BT45" i="7"/>
  <c r="CH43" i="7"/>
  <c r="CF43" i="7"/>
  <c r="CD43" i="7"/>
  <c r="CB43" i="7"/>
  <c r="BZ43" i="7"/>
  <c r="BX43" i="7"/>
  <c r="BV43" i="7"/>
  <c r="BT43" i="7"/>
  <c r="CH41" i="7"/>
  <c r="CF41" i="7"/>
  <c r="CD41" i="7"/>
  <c r="CB41" i="7"/>
  <c r="BZ41" i="7"/>
  <c r="BX41" i="7"/>
  <c r="BV41" i="7"/>
  <c r="BT41" i="7"/>
  <c r="CH39" i="7"/>
  <c r="CF39" i="7"/>
  <c r="CD39" i="7"/>
  <c r="CB39" i="7"/>
  <c r="BZ39" i="7"/>
  <c r="BX39" i="7"/>
  <c r="BV39" i="7"/>
  <c r="BT39" i="7"/>
  <c r="CH37" i="7"/>
  <c r="CF37" i="7"/>
  <c r="CD37" i="7"/>
  <c r="CB37" i="7"/>
  <c r="BZ37" i="7"/>
  <c r="BX37" i="7"/>
  <c r="BV37" i="7"/>
  <c r="BT37" i="7"/>
  <c r="BS45" i="7"/>
  <c r="BR45" i="7"/>
  <c r="BQ45" i="7"/>
  <c r="BP45" i="7"/>
  <c r="BN45" i="7"/>
  <c r="BM45" i="7"/>
  <c r="BL45" i="7"/>
  <c r="BS43" i="7"/>
  <c r="BR43" i="7"/>
  <c r="BQ43" i="7"/>
  <c r="BP43" i="7"/>
  <c r="BN43" i="7"/>
  <c r="BM43" i="7"/>
  <c r="BL43" i="7"/>
  <c r="BS41" i="7"/>
  <c r="BR41" i="7"/>
  <c r="BQ41" i="7"/>
  <c r="BP41" i="7"/>
  <c r="BN41" i="7"/>
  <c r="BM41" i="7"/>
  <c r="BL41" i="7"/>
  <c r="BS39" i="7"/>
  <c r="BR39" i="7"/>
  <c r="BQ39" i="7"/>
  <c r="BP39" i="7"/>
  <c r="BN39" i="7"/>
  <c r="BM39" i="7"/>
  <c r="BL39" i="7"/>
  <c r="BS37" i="7"/>
  <c r="BR37" i="7"/>
  <c r="BQ37" i="7"/>
  <c r="BP37" i="7"/>
  <c r="BN37" i="7"/>
  <c r="BM37" i="7"/>
  <c r="BL37" i="7"/>
  <c r="BK49" i="13" l="1"/>
  <c r="BK50" i="13"/>
  <c r="BK54" i="13"/>
  <c r="BK53" i="13"/>
  <c r="BK52" i="13"/>
  <c r="BK51" i="13"/>
  <c r="S52" i="13"/>
  <c r="S50" i="13"/>
  <c r="S51" i="13"/>
  <c r="S53" i="13"/>
  <c r="S54" i="13"/>
  <c r="S49" i="13"/>
  <c r="W49" i="13" l="1"/>
  <c r="BR24" i="11" l="1"/>
  <c r="BR23" i="11"/>
  <c r="BR22" i="11"/>
  <c r="BR21" i="11"/>
  <c r="BR20" i="11"/>
  <c r="BR19" i="11"/>
  <c r="BR18" i="11"/>
  <c r="BR17" i="11"/>
  <c r="BR16" i="11"/>
  <c r="BR15" i="11"/>
  <c r="BK38" i="13" l="1"/>
  <c r="X43" i="11"/>
  <c r="X42" i="11"/>
  <c r="X41" i="11"/>
  <c r="T43" i="11"/>
  <c r="T42" i="11"/>
  <c r="T41" i="11"/>
  <c r="V43" i="11"/>
  <c r="V42" i="11"/>
  <c r="V41" i="11"/>
  <c r="W53" i="13"/>
  <c r="W52" i="13"/>
  <c r="W51" i="13"/>
  <c r="BB34" i="11" l="1"/>
  <c r="BB33" i="11"/>
  <c r="BQ35" i="11"/>
  <c r="BP76" i="13" l="1"/>
  <c r="BP75" i="13"/>
  <c r="BI33" i="11" l="1"/>
  <c r="BJ33" i="11" s="1"/>
  <c r="BK33" i="11" s="1"/>
  <c r="BL33" i="11" s="1"/>
  <c r="BM33" i="11" s="1"/>
  <c r="BN33" i="11" s="1"/>
  <c r="BO33" i="11" s="1"/>
  <c r="BP33" i="11" s="1"/>
  <c r="BQ33" i="11" s="1"/>
  <c r="BR33" i="11" s="1"/>
  <c r="P171" i="13" l="1"/>
  <c r="Y54" i="13"/>
  <c r="AA54" i="13" s="1"/>
  <c r="Y53" i="13"/>
  <c r="AA53" i="13" s="1"/>
  <c r="Y52" i="13"/>
  <c r="AA52" i="13" s="1"/>
  <c r="Y51" i="13"/>
  <c r="AA51" i="13" s="1"/>
  <c r="Y50" i="13"/>
  <c r="Y49" i="13"/>
  <c r="AA49" i="13" s="1"/>
  <c r="W50" i="13"/>
  <c r="Q89" i="13"/>
  <c r="Q88" i="13"/>
  <c r="Q87" i="13"/>
  <c r="Q86" i="13"/>
  <c r="Q85" i="13"/>
  <c r="Q84" i="13"/>
  <c r="Q73" i="13"/>
  <c r="Q76" i="13"/>
  <c r="Q75" i="13"/>
  <c r="J188" i="13"/>
  <c r="BI188" i="13" l="1"/>
  <c r="AS188" i="13"/>
  <c r="AA50" i="13"/>
  <c r="BP83" i="13"/>
  <c r="Q83" i="13" s="1"/>
  <c r="BP82" i="13"/>
  <c r="Q82" i="13" s="1"/>
  <c r="BP81" i="13"/>
  <c r="Q81" i="13" s="1"/>
  <c r="BP80" i="13"/>
  <c r="Q80" i="13" s="1"/>
  <c r="BP79" i="13"/>
  <c r="Q79" i="13" s="1"/>
  <c r="BP78" i="13"/>
  <c r="Q78" i="13" s="1"/>
  <c r="BP77" i="13"/>
  <c r="Q77" i="13" s="1"/>
  <c r="BP74" i="13"/>
  <c r="Q74" i="13" s="1"/>
  <c r="BP72" i="13"/>
  <c r="Q72" i="13" s="1"/>
  <c r="BP71" i="13"/>
  <c r="Q71" i="13" s="1"/>
  <c r="BP70" i="13"/>
  <c r="Q70" i="13" s="1"/>
  <c r="BV8" i="11" l="1"/>
  <c r="S14" i="13"/>
  <c r="AZ242" i="13" l="1"/>
  <c r="AZ240" i="13"/>
  <c r="AZ238" i="13"/>
  <c r="AZ236" i="13"/>
  <c r="AZ234" i="13"/>
  <c r="AZ232" i="13"/>
  <c r="AZ230" i="13"/>
  <c r="AZ228" i="13"/>
  <c r="AZ226" i="13"/>
  <c r="AZ224" i="13"/>
  <c r="AB51" i="18"/>
  <c r="DD51" i="18" s="1"/>
  <c r="AU218" i="13"/>
  <c r="AU216" i="13"/>
  <c r="AU214" i="13"/>
  <c r="AU212" i="13"/>
  <c r="AU210" i="13"/>
  <c r="AU204" i="13"/>
  <c r="AU202" i="13"/>
  <c r="AU200" i="13"/>
  <c r="AU198" i="13"/>
  <c r="AU196" i="13"/>
  <c r="CV70" i="18"/>
  <c r="FX70" i="18" s="1"/>
  <c r="CT70" i="18"/>
  <c r="FV70" i="18" s="1"/>
  <c r="CR70" i="18"/>
  <c r="FT70" i="18" s="1"/>
  <c r="CP70" i="18"/>
  <c r="FR70" i="18" s="1"/>
  <c r="CN70" i="18"/>
  <c r="FP70" i="18" s="1"/>
  <c r="CL70" i="18"/>
  <c r="FN70" i="18" s="1"/>
  <c r="CJ70" i="18"/>
  <c r="FL70" i="18" s="1"/>
  <c r="BJ70" i="18"/>
  <c r="EL70" i="18" s="1"/>
  <c r="BH70" i="18"/>
  <c r="EJ70" i="18" s="1"/>
  <c r="BF70" i="18"/>
  <c r="EH70" i="18" s="1"/>
  <c r="BD70" i="18"/>
  <c r="EF70" i="18" s="1"/>
  <c r="BB70" i="18"/>
  <c r="ED70" i="18" s="1"/>
  <c r="AZ70" i="18"/>
  <c r="EB70" i="18" s="1"/>
  <c r="AX70" i="18"/>
  <c r="DZ70" i="18" s="1"/>
  <c r="AV70" i="18"/>
  <c r="DX70" i="18" s="1"/>
  <c r="AT70" i="18"/>
  <c r="DV70" i="18" s="1"/>
  <c r="AR70" i="18"/>
  <c r="DT70" i="18" s="1"/>
  <c r="AP70" i="18"/>
  <c r="DR70" i="18" s="1"/>
  <c r="AN70" i="18"/>
  <c r="DP70" i="18" s="1"/>
  <c r="AL70" i="18"/>
  <c r="DN70" i="18" s="1"/>
  <c r="AJ70" i="18"/>
  <c r="DL70" i="18" s="1"/>
  <c r="AH70" i="18"/>
  <c r="DJ70" i="18" s="1"/>
  <c r="AF70" i="18"/>
  <c r="DH70" i="18" s="1"/>
  <c r="AD70" i="18"/>
  <c r="DF70" i="18" s="1"/>
  <c r="AB70" i="18"/>
  <c r="DD70" i="18" s="1"/>
  <c r="AA70" i="18"/>
  <c r="Z70" i="18"/>
  <c r="Y70" i="18"/>
  <c r="X70" i="18"/>
  <c r="W70" i="18"/>
  <c r="V70" i="18"/>
  <c r="C70" i="18"/>
  <c r="CV69" i="18"/>
  <c r="FP69" i="18" s="1"/>
  <c r="CT69" i="18"/>
  <c r="FN69" i="18" s="1"/>
  <c r="CR69" i="18"/>
  <c r="FL69" i="18" s="1"/>
  <c r="CP69" i="18"/>
  <c r="FJ69" i="18" s="1"/>
  <c r="CN69" i="18"/>
  <c r="FH69" i="18" s="1"/>
  <c r="CL69" i="18"/>
  <c r="FF69" i="18" s="1"/>
  <c r="CJ69" i="18"/>
  <c r="FD69" i="18" s="1"/>
  <c r="CH69" i="18"/>
  <c r="FB69" i="18" s="1"/>
  <c r="CF69" i="18"/>
  <c r="EZ69" i="18" s="1"/>
  <c r="CD69" i="18"/>
  <c r="EX69" i="18" s="1"/>
  <c r="CB69" i="18"/>
  <c r="EV69" i="18" s="1"/>
  <c r="BZ69" i="18"/>
  <c r="ET69" i="18" s="1"/>
  <c r="BX69" i="18"/>
  <c r="ER69" i="18" s="1"/>
  <c r="BV69" i="18"/>
  <c r="EP69" i="18" s="1"/>
  <c r="BT69" i="18"/>
  <c r="EN69" i="18" s="1"/>
  <c r="BS69" i="18"/>
  <c r="BR69" i="18"/>
  <c r="BQ69" i="18"/>
  <c r="BP69" i="18"/>
  <c r="BN69" i="18"/>
  <c r="BM69" i="18"/>
  <c r="BL69" i="18"/>
  <c r="BJ69" i="18"/>
  <c r="EL69" i="18" s="1"/>
  <c r="BH69" i="18"/>
  <c r="EJ69" i="18" s="1"/>
  <c r="BF69" i="18"/>
  <c r="EH69" i="18" s="1"/>
  <c r="BD69" i="18"/>
  <c r="EF69" i="18" s="1"/>
  <c r="BB69" i="18"/>
  <c r="ED69" i="18" s="1"/>
  <c r="AZ69" i="18"/>
  <c r="EB69" i="18" s="1"/>
  <c r="AX69" i="18"/>
  <c r="DZ69" i="18" s="1"/>
  <c r="AV69" i="18"/>
  <c r="DX69" i="18" s="1"/>
  <c r="AT69" i="18"/>
  <c r="DV69" i="18" s="1"/>
  <c r="AR69" i="18"/>
  <c r="DT69" i="18" s="1"/>
  <c r="AP69" i="18"/>
  <c r="DR69" i="18" s="1"/>
  <c r="AN69" i="18"/>
  <c r="DP69" i="18" s="1"/>
  <c r="AL69" i="18"/>
  <c r="DN69" i="18" s="1"/>
  <c r="AJ69" i="18"/>
  <c r="DL69" i="18" s="1"/>
  <c r="AH69" i="18"/>
  <c r="DJ69" i="18" s="1"/>
  <c r="AF69" i="18"/>
  <c r="DH69" i="18" s="1"/>
  <c r="AD69" i="18"/>
  <c r="DF69" i="18" s="1"/>
  <c r="AB69" i="18"/>
  <c r="DD69" i="18" s="1"/>
  <c r="AA69" i="18"/>
  <c r="Z69" i="18"/>
  <c r="Y69" i="18"/>
  <c r="X69" i="18"/>
  <c r="W69" i="18"/>
  <c r="V69" i="18"/>
  <c r="C69" i="18"/>
  <c r="CV68" i="18"/>
  <c r="FX68" i="18" s="1"/>
  <c r="CT68" i="18"/>
  <c r="FV68" i="18" s="1"/>
  <c r="CR68" i="18"/>
  <c r="FT68" i="18" s="1"/>
  <c r="CP68" i="18"/>
  <c r="FR68" i="18" s="1"/>
  <c r="CN68" i="18"/>
  <c r="FP68" i="18" s="1"/>
  <c r="CL68" i="18"/>
  <c r="FN68" i="18" s="1"/>
  <c r="CJ68" i="18"/>
  <c r="FL68" i="18" s="1"/>
  <c r="BJ68" i="18"/>
  <c r="EL68" i="18" s="1"/>
  <c r="BH68" i="18"/>
  <c r="EJ68" i="18" s="1"/>
  <c r="BF68" i="18"/>
  <c r="EH68" i="18" s="1"/>
  <c r="BD68" i="18"/>
  <c r="EF68" i="18" s="1"/>
  <c r="BB68" i="18"/>
  <c r="ED68" i="18" s="1"/>
  <c r="AZ68" i="18"/>
  <c r="EB68" i="18" s="1"/>
  <c r="AX68" i="18"/>
  <c r="DZ68" i="18" s="1"/>
  <c r="AV68" i="18"/>
  <c r="DX68" i="18" s="1"/>
  <c r="AT68" i="18"/>
  <c r="DV68" i="18" s="1"/>
  <c r="AR68" i="18"/>
  <c r="DT68" i="18" s="1"/>
  <c r="AP68" i="18"/>
  <c r="DR68" i="18" s="1"/>
  <c r="AN68" i="18"/>
  <c r="DP68" i="18" s="1"/>
  <c r="AL68" i="18"/>
  <c r="DN68" i="18" s="1"/>
  <c r="AJ68" i="18"/>
  <c r="DL68" i="18" s="1"/>
  <c r="AH68" i="18"/>
  <c r="DJ68" i="18" s="1"/>
  <c r="AF68" i="18"/>
  <c r="DH68" i="18" s="1"/>
  <c r="AD68" i="18"/>
  <c r="DF68" i="18" s="1"/>
  <c r="AB68" i="18"/>
  <c r="DD68" i="18" s="1"/>
  <c r="AA68" i="18"/>
  <c r="Z68" i="18"/>
  <c r="Y68" i="18"/>
  <c r="X68" i="18"/>
  <c r="W68" i="18"/>
  <c r="V68" i="18"/>
  <c r="C68" i="18"/>
  <c r="CV67" i="18"/>
  <c r="FP67" i="18" s="1"/>
  <c r="CT67" i="18"/>
  <c r="FN67" i="18" s="1"/>
  <c r="CR67" i="18"/>
  <c r="FL67" i="18" s="1"/>
  <c r="CP67" i="18"/>
  <c r="FJ67" i="18" s="1"/>
  <c r="CN67" i="18"/>
  <c r="FH67" i="18" s="1"/>
  <c r="CL67" i="18"/>
  <c r="FF67" i="18" s="1"/>
  <c r="CJ67" i="18"/>
  <c r="FD67" i="18" s="1"/>
  <c r="CH67" i="18"/>
  <c r="FB67" i="18" s="1"/>
  <c r="CF67" i="18"/>
  <c r="EZ67" i="18" s="1"/>
  <c r="CD67" i="18"/>
  <c r="EX67" i="18" s="1"/>
  <c r="CB67" i="18"/>
  <c r="EV67" i="18" s="1"/>
  <c r="BZ67" i="18"/>
  <c r="ET67" i="18" s="1"/>
  <c r="BX67" i="18"/>
  <c r="ER67" i="18" s="1"/>
  <c r="BV67" i="18"/>
  <c r="EP67" i="18" s="1"/>
  <c r="BT67" i="18"/>
  <c r="EN67" i="18" s="1"/>
  <c r="BS67" i="18"/>
  <c r="BR67" i="18"/>
  <c r="BQ67" i="18"/>
  <c r="BP67" i="18"/>
  <c r="BN67" i="18"/>
  <c r="BM67" i="18"/>
  <c r="BL67" i="18"/>
  <c r="BJ67" i="18"/>
  <c r="EL67" i="18" s="1"/>
  <c r="BH67" i="18"/>
  <c r="EJ67" i="18" s="1"/>
  <c r="BF67" i="18"/>
  <c r="EH67" i="18" s="1"/>
  <c r="BD67" i="18"/>
  <c r="EF67" i="18" s="1"/>
  <c r="BB67" i="18"/>
  <c r="ED67" i="18" s="1"/>
  <c r="AZ67" i="18"/>
  <c r="EB67" i="18" s="1"/>
  <c r="AX67" i="18"/>
  <c r="DZ67" i="18" s="1"/>
  <c r="AV67" i="18"/>
  <c r="DX67" i="18" s="1"/>
  <c r="AT67" i="18"/>
  <c r="DV67" i="18" s="1"/>
  <c r="AR67" i="18"/>
  <c r="DT67" i="18" s="1"/>
  <c r="AP67" i="18"/>
  <c r="DR67" i="18" s="1"/>
  <c r="AN67" i="18"/>
  <c r="DP67" i="18" s="1"/>
  <c r="AL67" i="18"/>
  <c r="DN67" i="18" s="1"/>
  <c r="AJ67" i="18"/>
  <c r="DL67" i="18" s="1"/>
  <c r="AH67" i="18"/>
  <c r="DJ67" i="18" s="1"/>
  <c r="AF67" i="18"/>
  <c r="DH67" i="18" s="1"/>
  <c r="AD67" i="18"/>
  <c r="DF67" i="18" s="1"/>
  <c r="AB67" i="18"/>
  <c r="DD67" i="18" s="1"/>
  <c r="AA67" i="18"/>
  <c r="Z67" i="18"/>
  <c r="Y67" i="18"/>
  <c r="X67" i="18"/>
  <c r="W67" i="18"/>
  <c r="V67" i="18"/>
  <c r="C67" i="18"/>
  <c r="CV66" i="18"/>
  <c r="FX66" i="18" s="1"/>
  <c r="CT66" i="18"/>
  <c r="FV66" i="18" s="1"/>
  <c r="CR66" i="18"/>
  <c r="FT66" i="18" s="1"/>
  <c r="CP66" i="18"/>
  <c r="FR66" i="18" s="1"/>
  <c r="CN66" i="18"/>
  <c r="FP66" i="18" s="1"/>
  <c r="CL66" i="18"/>
  <c r="FN66" i="18" s="1"/>
  <c r="CJ66" i="18"/>
  <c r="FL66" i="18" s="1"/>
  <c r="BJ66" i="18"/>
  <c r="EL66" i="18" s="1"/>
  <c r="BH66" i="18"/>
  <c r="EJ66" i="18" s="1"/>
  <c r="BF66" i="18"/>
  <c r="EH66" i="18" s="1"/>
  <c r="BD66" i="18"/>
  <c r="EF66" i="18" s="1"/>
  <c r="BB66" i="18"/>
  <c r="ED66" i="18" s="1"/>
  <c r="AZ66" i="18"/>
  <c r="EB66" i="18" s="1"/>
  <c r="AX66" i="18"/>
  <c r="DZ66" i="18" s="1"/>
  <c r="AV66" i="18"/>
  <c r="DX66" i="18" s="1"/>
  <c r="AT66" i="18"/>
  <c r="DV66" i="18" s="1"/>
  <c r="AR66" i="18"/>
  <c r="DT66" i="18" s="1"/>
  <c r="AP66" i="18"/>
  <c r="DR66" i="18" s="1"/>
  <c r="AN66" i="18"/>
  <c r="DP66" i="18" s="1"/>
  <c r="AL66" i="18"/>
  <c r="DN66" i="18" s="1"/>
  <c r="AJ66" i="18"/>
  <c r="DL66" i="18" s="1"/>
  <c r="AH66" i="18"/>
  <c r="DJ66" i="18" s="1"/>
  <c r="AF66" i="18"/>
  <c r="DH66" i="18" s="1"/>
  <c r="AD66" i="18"/>
  <c r="DF66" i="18" s="1"/>
  <c r="AB66" i="18"/>
  <c r="DD66" i="18" s="1"/>
  <c r="AA66" i="18"/>
  <c r="Z66" i="18"/>
  <c r="Y66" i="18"/>
  <c r="X66" i="18"/>
  <c r="W66" i="18"/>
  <c r="V66" i="18"/>
  <c r="C66" i="18"/>
  <c r="CV65" i="18"/>
  <c r="FP65" i="18" s="1"/>
  <c r="CT65" i="18"/>
  <c r="FN65" i="18" s="1"/>
  <c r="CR65" i="18"/>
  <c r="FL65" i="18" s="1"/>
  <c r="CP65" i="18"/>
  <c r="FJ65" i="18" s="1"/>
  <c r="CN65" i="18"/>
  <c r="FH65" i="18" s="1"/>
  <c r="CL65" i="18"/>
  <c r="FF65" i="18" s="1"/>
  <c r="CJ65" i="18"/>
  <c r="FD65" i="18" s="1"/>
  <c r="CH65" i="18"/>
  <c r="FB65" i="18" s="1"/>
  <c r="CF65" i="18"/>
  <c r="EZ65" i="18" s="1"/>
  <c r="CD65" i="18"/>
  <c r="EX65" i="18" s="1"/>
  <c r="CB65" i="18"/>
  <c r="EV65" i="18" s="1"/>
  <c r="BZ65" i="18"/>
  <c r="ET65" i="18" s="1"/>
  <c r="BX65" i="18"/>
  <c r="ER65" i="18" s="1"/>
  <c r="BV65" i="18"/>
  <c r="EP65" i="18" s="1"/>
  <c r="BT65" i="18"/>
  <c r="EN65" i="18" s="1"/>
  <c r="BS65" i="18"/>
  <c r="BR65" i="18"/>
  <c r="BQ65" i="18"/>
  <c r="BP65" i="18"/>
  <c r="BN65" i="18"/>
  <c r="BM65" i="18"/>
  <c r="BL65" i="18"/>
  <c r="BJ65" i="18"/>
  <c r="EL65" i="18" s="1"/>
  <c r="BH65" i="18"/>
  <c r="EJ65" i="18" s="1"/>
  <c r="BF65" i="18"/>
  <c r="EH65" i="18" s="1"/>
  <c r="BD65" i="18"/>
  <c r="EF65" i="18" s="1"/>
  <c r="BB65" i="18"/>
  <c r="ED65" i="18" s="1"/>
  <c r="AZ65" i="18"/>
  <c r="EB65" i="18" s="1"/>
  <c r="AX65" i="18"/>
  <c r="DZ65" i="18" s="1"/>
  <c r="AV65" i="18"/>
  <c r="DX65" i="18" s="1"/>
  <c r="AT65" i="18"/>
  <c r="DV65" i="18" s="1"/>
  <c r="AR65" i="18"/>
  <c r="DT65" i="18" s="1"/>
  <c r="AP65" i="18"/>
  <c r="DR65" i="18" s="1"/>
  <c r="AN65" i="18"/>
  <c r="DP65" i="18" s="1"/>
  <c r="AL65" i="18"/>
  <c r="DN65" i="18" s="1"/>
  <c r="AJ65" i="18"/>
  <c r="DL65" i="18" s="1"/>
  <c r="AH65" i="18"/>
  <c r="DJ65" i="18" s="1"/>
  <c r="AF65" i="18"/>
  <c r="DH65" i="18" s="1"/>
  <c r="AD65" i="18"/>
  <c r="DF65" i="18" s="1"/>
  <c r="AB65" i="18"/>
  <c r="DD65" i="18" s="1"/>
  <c r="AA65" i="18"/>
  <c r="Z65" i="18"/>
  <c r="Y65" i="18"/>
  <c r="X65" i="18"/>
  <c r="W65" i="18"/>
  <c r="V65" i="18"/>
  <c r="C65" i="18"/>
  <c r="CV64" i="18"/>
  <c r="FX64" i="18" s="1"/>
  <c r="CT64" i="18"/>
  <c r="FV64" i="18" s="1"/>
  <c r="CR64" i="18"/>
  <c r="FT64" i="18" s="1"/>
  <c r="CP64" i="18"/>
  <c r="FR64" i="18" s="1"/>
  <c r="CN64" i="18"/>
  <c r="FP64" i="18" s="1"/>
  <c r="CL64" i="18"/>
  <c r="FN64" i="18" s="1"/>
  <c r="CJ64" i="18"/>
  <c r="FL64" i="18" s="1"/>
  <c r="BJ64" i="18"/>
  <c r="EL64" i="18" s="1"/>
  <c r="BH64" i="18"/>
  <c r="EJ64" i="18" s="1"/>
  <c r="BF64" i="18"/>
  <c r="EH64" i="18" s="1"/>
  <c r="BD64" i="18"/>
  <c r="EF64" i="18" s="1"/>
  <c r="BB64" i="18"/>
  <c r="ED64" i="18" s="1"/>
  <c r="AZ64" i="18"/>
  <c r="EB64" i="18" s="1"/>
  <c r="AX64" i="18"/>
  <c r="DZ64" i="18" s="1"/>
  <c r="AV64" i="18"/>
  <c r="DX64" i="18" s="1"/>
  <c r="AT64" i="18"/>
  <c r="DV64" i="18" s="1"/>
  <c r="AR64" i="18"/>
  <c r="DT64" i="18" s="1"/>
  <c r="AP64" i="18"/>
  <c r="DR64" i="18" s="1"/>
  <c r="AN64" i="18"/>
  <c r="DP64" i="18" s="1"/>
  <c r="AL64" i="18"/>
  <c r="DN64" i="18" s="1"/>
  <c r="AJ64" i="18"/>
  <c r="DL64" i="18" s="1"/>
  <c r="AH64" i="18"/>
  <c r="DJ64" i="18" s="1"/>
  <c r="AF64" i="18"/>
  <c r="DH64" i="18" s="1"/>
  <c r="AD64" i="18"/>
  <c r="DF64" i="18" s="1"/>
  <c r="AB64" i="18"/>
  <c r="DD64" i="18" s="1"/>
  <c r="AA64" i="18"/>
  <c r="Z64" i="18"/>
  <c r="Y64" i="18"/>
  <c r="X64" i="18"/>
  <c r="W64" i="18"/>
  <c r="V64" i="18"/>
  <c r="C64" i="18"/>
  <c r="CV63" i="18"/>
  <c r="FP63" i="18" s="1"/>
  <c r="CT63" i="18"/>
  <c r="FN63" i="18" s="1"/>
  <c r="CR63" i="18"/>
  <c r="FL63" i="18" s="1"/>
  <c r="CP63" i="18"/>
  <c r="FJ63" i="18" s="1"/>
  <c r="CN63" i="18"/>
  <c r="FH63" i="18" s="1"/>
  <c r="CL63" i="18"/>
  <c r="FF63" i="18" s="1"/>
  <c r="CJ63" i="18"/>
  <c r="FD63" i="18" s="1"/>
  <c r="CH63" i="18"/>
  <c r="FB63" i="18" s="1"/>
  <c r="CF63" i="18"/>
  <c r="EZ63" i="18" s="1"/>
  <c r="CD63" i="18"/>
  <c r="EX63" i="18" s="1"/>
  <c r="CB63" i="18"/>
  <c r="EV63" i="18" s="1"/>
  <c r="BZ63" i="18"/>
  <c r="ET63" i="18" s="1"/>
  <c r="BX63" i="18"/>
  <c r="ER63" i="18" s="1"/>
  <c r="BV63" i="18"/>
  <c r="EP63" i="18" s="1"/>
  <c r="BT63" i="18"/>
  <c r="EN63" i="18" s="1"/>
  <c r="BS63" i="18"/>
  <c r="BR63" i="18"/>
  <c r="BQ63" i="18"/>
  <c r="BP63" i="18"/>
  <c r="BN63" i="18"/>
  <c r="BM63" i="18"/>
  <c r="BL63" i="18"/>
  <c r="BJ63" i="18"/>
  <c r="EL63" i="18" s="1"/>
  <c r="BH63" i="18"/>
  <c r="EJ63" i="18" s="1"/>
  <c r="BF63" i="18"/>
  <c r="EH63" i="18" s="1"/>
  <c r="BD63" i="18"/>
  <c r="EF63" i="18" s="1"/>
  <c r="BB63" i="18"/>
  <c r="ED63" i="18" s="1"/>
  <c r="AZ63" i="18"/>
  <c r="EB63" i="18" s="1"/>
  <c r="AX63" i="18"/>
  <c r="DZ63" i="18" s="1"/>
  <c r="AV63" i="18"/>
  <c r="DX63" i="18" s="1"/>
  <c r="AT63" i="18"/>
  <c r="DV63" i="18" s="1"/>
  <c r="AR63" i="18"/>
  <c r="DT63" i="18" s="1"/>
  <c r="AP63" i="18"/>
  <c r="DR63" i="18" s="1"/>
  <c r="AN63" i="18"/>
  <c r="DP63" i="18" s="1"/>
  <c r="AL63" i="18"/>
  <c r="DN63" i="18" s="1"/>
  <c r="AJ63" i="18"/>
  <c r="DL63" i="18" s="1"/>
  <c r="AH63" i="18"/>
  <c r="DJ63" i="18" s="1"/>
  <c r="AF63" i="18"/>
  <c r="DH63" i="18" s="1"/>
  <c r="AD63" i="18"/>
  <c r="DF63" i="18" s="1"/>
  <c r="AB63" i="18"/>
  <c r="DD63" i="18" s="1"/>
  <c r="AA63" i="18"/>
  <c r="Z63" i="18"/>
  <c r="Y63" i="18"/>
  <c r="X63" i="18"/>
  <c r="W63" i="18"/>
  <c r="V63" i="18"/>
  <c r="C63" i="18"/>
  <c r="CV62" i="18"/>
  <c r="FX62" i="18" s="1"/>
  <c r="CT62" i="18"/>
  <c r="FV62" i="18" s="1"/>
  <c r="CR62" i="18"/>
  <c r="FT62" i="18" s="1"/>
  <c r="CP62" i="18"/>
  <c r="FR62" i="18" s="1"/>
  <c r="CN62" i="18"/>
  <c r="FP62" i="18" s="1"/>
  <c r="CL62" i="18"/>
  <c r="FN62" i="18" s="1"/>
  <c r="CJ62" i="18"/>
  <c r="FL62" i="18" s="1"/>
  <c r="BJ62" i="18"/>
  <c r="EL62" i="18" s="1"/>
  <c r="BH62" i="18"/>
  <c r="EJ62" i="18" s="1"/>
  <c r="BF62" i="18"/>
  <c r="EH62" i="18" s="1"/>
  <c r="BD62" i="18"/>
  <c r="EF62" i="18" s="1"/>
  <c r="BB62" i="18"/>
  <c r="ED62" i="18" s="1"/>
  <c r="AZ62" i="18"/>
  <c r="EB62" i="18" s="1"/>
  <c r="AX62" i="18"/>
  <c r="DZ62" i="18" s="1"/>
  <c r="AV62" i="18"/>
  <c r="DX62" i="18" s="1"/>
  <c r="AT62" i="18"/>
  <c r="DV62" i="18" s="1"/>
  <c r="AR62" i="18"/>
  <c r="DT62" i="18" s="1"/>
  <c r="AP62" i="18"/>
  <c r="DR62" i="18" s="1"/>
  <c r="AN62" i="18"/>
  <c r="DP62" i="18" s="1"/>
  <c r="AL62" i="18"/>
  <c r="DN62" i="18" s="1"/>
  <c r="AJ62" i="18"/>
  <c r="DL62" i="18" s="1"/>
  <c r="AH62" i="18"/>
  <c r="DJ62" i="18" s="1"/>
  <c r="AF62" i="18"/>
  <c r="DH62" i="18" s="1"/>
  <c r="AD62" i="18"/>
  <c r="DF62" i="18" s="1"/>
  <c r="AB62" i="18"/>
  <c r="DD62" i="18" s="1"/>
  <c r="AA62" i="18"/>
  <c r="Z62" i="18"/>
  <c r="Y62" i="18"/>
  <c r="X62" i="18"/>
  <c r="W62" i="18"/>
  <c r="V62" i="18"/>
  <c r="C62" i="18"/>
  <c r="CV61" i="18"/>
  <c r="FP61" i="18" s="1"/>
  <c r="CT61" i="18"/>
  <c r="FN61" i="18" s="1"/>
  <c r="CR61" i="18"/>
  <c r="FL61" i="18" s="1"/>
  <c r="CP61" i="18"/>
  <c r="FJ61" i="18" s="1"/>
  <c r="CN61" i="18"/>
  <c r="FH61" i="18" s="1"/>
  <c r="CL61" i="18"/>
  <c r="FF61" i="18" s="1"/>
  <c r="CJ61" i="18"/>
  <c r="FD61" i="18" s="1"/>
  <c r="CH61" i="18"/>
  <c r="FB61" i="18" s="1"/>
  <c r="CF61" i="18"/>
  <c r="EZ61" i="18" s="1"/>
  <c r="CD61" i="18"/>
  <c r="EX61" i="18" s="1"/>
  <c r="CB61" i="18"/>
  <c r="EV61" i="18" s="1"/>
  <c r="BZ61" i="18"/>
  <c r="ET61" i="18" s="1"/>
  <c r="BX61" i="18"/>
  <c r="ER61" i="18" s="1"/>
  <c r="BV61" i="18"/>
  <c r="EP61" i="18" s="1"/>
  <c r="BT61" i="18"/>
  <c r="EN61" i="18" s="1"/>
  <c r="BS61" i="18"/>
  <c r="BR61" i="18"/>
  <c r="BQ61" i="18"/>
  <c r="BP61" i="18"/>
  <c r="BN61" i="18"/>
  <c r="BM61" i="18"/>
  <c r="BL61" i="18"/>
  <c r="BJ61" i="18"/>
  <c r="EL61" i="18" s="1"/>
  <c r="BH61" i="18"/>
  <c r="EJ61" i="18" s="1"/>
  <c r="BF61" i="18"/>
  <c r="EH61" i="18" s="1"/>
  <c r="BD61" i="18"/>
  <c r="EF61" i="18" s="1"/>
  <c r="BB61" i="18"/>
  <c r="ED61" i="18" s="1"/>
  <c r="AZ61" i="18"/>
  <c r="EB61" i="18" s="1"/>
  <c r="AX61" i="18"/>
  <c r="DZ61" i="18" s="1"/>
  <c r="AV61" i="18"/>
  <c r="DX61" i="18" s="1"/>
  <c r="AT61" i="18"/>
  <c r="DV61" i="18" s="1"/>
  <c r="AR61" i="18"/>
  <c r="DT61" i="18" s="1"/>
  <c r="AP61" i="18"/>
  <c r="DR61" i="18" s="1"/>
  <c r="AN61" i="18"/>
  <c r="DP61" i="18" s="1"/>
  <c r="AL61" i="18"/>
  <c r="DN61" i="18" s="1"/>
  <c r="AJ61" i="18"/>
  <c r="DL61" i="18" s="1"/>
  <c r="AH61" i="18"/>
  <c r="DJ61" i="18" s="1"/>
  <c r="AF61" i="18"/>
  <c r="DH61" i="18" s="1"/>
  <c r="AD61" i="18"/>
  <c r="DF61" i="18" s="1"/>
  <c r="AB61" i="18"/>
  <c r="DD61" i="18" s="1"/>
  <c r="AA61" i="18"/>
  <c r="Z61" i="18"/>
  <c r="Y61" i="18"/>
  <c r="X61" i="18"/>
  <c r="W61" i="18"/>
  <c r="V61" i="18"/>
  <c r="C61" i="18"/>
  <c r="CV60" i="18"/>
  <c r="FX60" i="18" s="1"/>
  <c r="CT60" i="18"/>
  <c r="FV60" i="18" s="1"/>
  <c r="CR60" i="18"/>
  <c r="FT60" i="18" s="1"/>
  <c r="CP60" i="18"/>
  <c r="FR60" i="18" s="1"/>
  <c r="CN60" i="18"/>
  <c r="FP60" i="18" s="1"/>
  <c r="CL60" i="18"/>
  <c r="FN60" i="18" s="1"/>
  <c r="CJ60" i="18"/>
  <c r="FL60" i="18" s="1"/>
  <c r="BJ60" i="18"/>
  <c r="EL60" i="18" s="1"/>
  <c r="BH60" i="18"/>
  <c r="EJ60" i="18" s="1"/>
  <c r="BF60" i="18"/>
  <c r="EH60" i="18" s="1"/>
  <c r="BD60" i="18"/>
  <c r="EF60" i="18" s="1"/>
  <c r="BB60" i="18"/>
  <c r="ED60" i="18" s="1"/>
  <c r="AZ60" i="18"/>
  <c r="EB60" i="18" s="1"/>
  <c r="AX60" i="18"/>
  <c r="DZ60" i="18" s="1"/>
  <c r="AV60" i="18"/>
  <c r="DX60" i="18" s="1"/>
  <c r="AT60" i="18"/>
  <c r="DV60" i="18" s="1"/>
  <c r="AR60" i="18"/>
  <c r="DT60" i="18" s="1"/>
  <c r="AP60" i="18"/>
  <c r="DR60" i="18" s="1"/>
  <c r="AN60" i="18"/>
  <c r="DP60" i="18" s="1"/>
  <c r="AL60" i="18"/>
  <c r="DN60" i="18" s="1"/>
  <c r="AJ60" i="18"/>
  <c r="DL60" i="18" s="1"/>
  <c r="AH60" i="18"/>
  <c r="DJ60" i="18" s="1"/>
  <c r="AF60" i="18"/>
  <c r="DH60" i="18" s="1"/>
  <c r="AD60" i="18"/>
  <c r="DF60" i="18" s="1"/>
  <c r="AB60" i="18"/>
  <c r="DD60" i="18" s="1"/>
  <c r="AA60" i="18"/>
  <c r="Z60" i="18"/>
  <c r="Y60" i="18"/>
  <c r="X60" i="18"/>
  <c r="W60" i="18"/>
  <c r="V60" i="18"/>
  <c r="C60" i="18"/>
  <c r="CV59" i="18"/>
  <c r="FP59" i="18" s="1"/>
  <c r="CT59" i="18"/>
  <c r="FN59" i="18" s="1"/>
  <c r="CR59" i="18"/>
  <c r="FL59" i="18" s="1"/>
  <c r="CP59" i="18"/>
  <c r="FJ59" i="18" s="1"/>
  <c r="CN59" i="18"/>
  <c r="FH59" i="18" s="1"/>
  <c r="CL59" i="18"/>
  <c r="FF59" i="18" s="1"/>
  <c r="CJ59" i="18"/>
  <c r="FD59" i="18" s="1"/>
  <c r="CH59" i="18"/>
  <c r="FB59" i="18" s="1"/>
  <c r="CF59" i="18"/>
  <c r="EZ59" i="18" s="1"/>
  <c r="CD59" i="18"/>
  <c r="EX59" i="18" s="1"/>
  <c r="CB59" i="18"/>
  <c r="EV59" i="18" s="1"/>
  <c r="BZ59" i="18"/>
  <c r="ET59" i="18" s="1"/>
  <c r="BX59" i="18"/>
  <c r="ER59" i="18" s="1"/>
  <c r="BV59" i="18"/>
  <c r="EP59" i="18" s="1"/>
  <c r="BT59" i="18"/>
  <c r="EN59" i="18" s="1"/>
  <c r="BS59" i="18"/>
  <c r="BR59" i="18"/>
  <c r="BQ59" i="18"/>
  <c r="BP59" i="18"/>
  <c r="BN59" i="18"/>
  <c r="BM59" i="18"/>
  <c r="BL59" i="18"/>
  <c r="BJ59" i="18"/>
  <c r="EL59" i="18" s="1"/>
  <c r="BH59" i="18"/>
  <c r="EJ59" i="18" s="1"/>
  <c r="BF59" i="18"/>
  <c r="EH59" i="18" s="1"/>
  <c r="BD59" i="18"/>
  <c r="EF59" i="18" s="1"/>
  <c r="BB59" i="18"/>
  <c r="ED59" i="18" s="1"/>
  <c r="AZ59" i="18"/>
  <c r="EB59" i="18" s="1"/>
  <c r="AX59" i="18"/>
  <c r="DZ59" i="18" s="1"/>
  <c r="AV59" i="18"/>
  <c r="DX59" i="18" s="1"/>
  <c r="AT59" i="18"/>
  <c r="DV59" i="18" s="1"/>
  <c r="AR59" i="18"/>
  <c r="DT59" i="18" s="1"/>
  <c r="AP59" i="18"/>
  <c r="DR59" i="18" s="1"/>
  <c r="AN59" i="18"/>
  <c r="DP59" i="18" s="1"/>
  <c r="AL59" i="18"/>
  <c r="DN59" i="18" s="1"/>
  <c r="AJ59" i="18"/>
  <c r="DL59" i="18" s="1"/>
  <c r="AH59" i="18"/>
  <c r="DJ59" i="18" s="1"/>
  <c r="AF59" i="18"/>
  <c r="DH59" i="18" s="1"/>
  <c r="AD59" i="18"/>
  <c r="DF59" i="18" s="1"/>
  <c r="AB59" i="18"/>
  <c r="DD59" i="18" s="1"/>
  <c r="AA59" i="18"/>
  <c r="Z59" i="18"/>
  <c r="Y59" i="18"/>
  <c r="X59" i="18"/>
  <c r="W59" i="18"/>
  <c r="V59" i="18"/>
  <c r="C59" i="18"/>
  <c r="CV58" i="18"/>
  <c r="FX58" i="18" s="1"/>
  <c r="CT58" i="18"/>
  <c r="FV58" i="18" s="1"/>
  <c r="CR58" i="18"/>
  <c r="FT58" i="18" s="1"/>
  <c r="CP58" i="18"/>
  <c r="FR58" i="18" s="1"/>
  <c r="CN58" i="18"/>
  <c r="FP58" i="18" s="1"/>
  <c r="CL58" i="18"/>
  <c r="FN58" i="18" s="1"/>
  <c r="CJ58" i="18"/>
  <c r="FL58" i="18" s="1"/>
  <c r="BJ58" i="18"/>
  <c r="EL58" i="18" s="1"/>
  <c r="BH58" i="18"/>
  <c r="EJ58" i="18" s="1"/>
  <c r="BF58" i="18"/>
  <c r="EH58" i="18" s="1"/>
  <c r="BD58" i="18"/>
  <c r="EF58" i="18" s="1"/>
  <c r="BB58" i="18"/>
  <c r="ED58" i="18" s="1"/>
  <c r="AZ58" i="18"/>
  <c r="EB58" i="18" s="1"/>
  <c r="AX58" i="18"/>
  <c r="DZ58" i="18" s="1"/>
  <c r="AV58" i="18"/>
  <c r="DX58" i="18" s="1"/>
  <c r="AT58" i="18"/>
  <c r="DV58" i="18" s="1"/>
  <c r="AR58" i="18"/>
  <c r="DT58" i="18" s="1"/>
  <c r="AP58" i="18"/>
  <c r="DR58" i="18" s="1"/>
  <c r="AN58" i="18"/>
  <c r="DP58" i="18" s="1"/>
  <c r="AL58" i="18"/>
  <c r="DN58" i="18" s="1"/>
  <c r="AJ58" i="18"/>
  <c r="DL58" i="18" s="1"/>
  <c r="AH58" i="18"/>
  <c r="DJ58" i="18" s="1"/>
  <c r="AF58" i="18"/>
  <c r="DH58" i="18" s="1"/>
  <c r="AD58" i="18"/>
  <c r="DF58" i="18" s="1"/>
  <c r="AB58" i="18"/>
  <c r="DD58" i="18" s="1"/>
  <c r="AA58" i="18"/>
  <c r="Z58" i="18"/>
  <c r="Y58" i="18"/>
  <c r="X58" i="18"/>
  <c r="W58" i="18"/>
  <c r="V58" i="18"/>
  <c r="C58" i="18"/>
  <c r="CV57" i="18"/>
  <c r="FP57" i="18" s="1"/>
  <c r="CT57" i="18"/>
  <c r="FN57" i="18" s="1"/>
  <c r="CR57" i="18"/>
  <c r="FL57" i="18" s="1"/>
  <c r="CP57" i="18"/>
  <c r="FJ57" i="18" s="1"/>
  <c r="CN57" i="18"/>
  <c r="FH57" i="18" s="1"/>
  <c r="CL57" i="18"/>
  <c r="FF57" i="18" s="1"/>
  <c r="CJ57" i="18"/>
  <c r="FD57" i="18" s="1"/>
  <c r="CH57" i="18"/>
  <c r="FB57" i="18" s="1"/>
  <c r="CF57" i="18"/>
  <c r="EZ57" i="18" s="1"/>
  <c r="CD57" i="18"/>
  <c r="EX57" i="18" s="1"/>
  <c r="CB57" i="18"/>
  <c r="EV57" i="18" s="1"/>
  <c r="BZ57" i="18"/>
  <c r="ET57" i="18" s="1"/>
  <c r="BX57" i="18"/>
  <c r="ER57" i="18" s="1"/>
  <c r="BV57" i="18"/>
  <c r="EP57" i="18" s="1"/>
  <c r="BT57" i="18"/>
  <c r="EN57" i="18" s="1"/>
  <c r="BS57" i="18"/>
  <c r="BR57" i="18"/>
  <c r="BQ57" i="18"/>
  <c r="BP57" i="18"/>
  <c r="BN57" i="18"/>
  <c r="BM57" i="18"/>
  <c r="BL57" i="18"/>
  <c r="BJ57" i="18"/>
  <c r="EL57" i="18" s="1"/>
  <c r="BH57" i="18"/>
  <c r="EJ57" i="18" s="1"/>
  <c r="BF57" i="18"/>
  <c r="EH57" i="18" s="1"/>
  <c r="BD57" i="18"/>
  <c r="EF57" i="18" s="1"/>
  <c r="BB57" i="18"/>
  <c r="ED57" i="18" s="1"/>
  <c r="AZ57" i="18"/>
  <c r="EB57" i="18" s="1"/>
  <c r="AX57" i="18"/>
  <c r="DZ57" i="18" s="1"/>
  <c r="AV57" i="18"/>
  <c r="DX57" i="18" s="1"/>
  <c r="AT57" i="18"/>
  <c r="DV57" i="18" s="1"/>
  <c r="AR57" i="18"/>
  <c r="DT57" i="18" s="1"/>
  <c r="AP57" i="18"/>
  <c r="DR57" i="18" s="1"/>
  <c r="AN57" i="18"/>
  <c r="DP57" i="18" s="1"/>
  <c r="AL57" i="18"/>
  <c r="DN57" i="18" s="1"/>
  <c r="AJ57" i="18"/>
  <c r="DL57" i="18" s="1"/>
  <c r="AH57" i="18"/>
  <c r="DJ57" i="18" s="1"/>
  <c r="AF57" i="18"/>
  <c r="DH57" i="18" s="1"/>
  <c r="AD57" i="18"/>
  <c r="DF57" i="18" s="1"/>
  <c r="AB57" i="18"/>
  <c r="DD57" i="18" s="1"/>
  <c r="AA57" i="18"/>
  <c r="Z57" i="18"/>
  <c r="Y57" i="18"/>
  <c r="X57" i="18"/>
  <c r="W57" i="18"/>
  <c r="V57" i="18"/>
  <c r="C57" i="18"/>
  <c r="CV56" i="18"/>
  <c r="FX56" i="18" s="1"/>
  <c r="CT56" i="18"/>
  <c r="FV56" i="18" s="1"/>
  <c r="CR56" i="18"/>
  <c r="FT56" i="18" s="1"/>
  <c r="CP56" i="18"/>
  <c r="FR56" i="18" s="1"/>
  <c r="CN56" i="18"/>
  <c r="FP56" i="18" s="1"/>
  <c r="CL56" i="18"/>
  <c r="FN56" i="18" s="1"/>
  <c r="CJ56" i="18"/>
  <c r="FL56" i="18" s="1"/>
  <c r="BJ56" i="18"/>
  <c r="EL56" i="18" s="1"/>
  <c r="BH56" i="18"/>
  <c r="EJ56" i="18" s="1"/>
  <c r="BF56" i="18"/>
  <c r="EH56" i="18" s="1"/>
  <c r="BD56" i="18"/>
  <c r="EF56" i="18" s="1"/>
  <c r="BB56" i="18"/>
  <c r="ED56" i="18" s="1"/>
  <c r="AZ56" i="18"/>
  <c r="EB56" i="18" s="1"/>
  <c r="AX56" i="18"/>
  <c r="DZ56" i="18" s="1"/>
  <c r="AV56" i="18"/>
  <c r="DX56" i="18" s="1"/>
  <c r="AT56" i="18"/>
  <c r="DV56" i="18" s="1"/>
  <c r="AR56" i="18"/>
  <c r="DT56" i="18" s="1"/>
  <c r="AP56" i="18"/>
  <c r="DR56" i="18" s="1"/>
  <c r="AN56" i="18"/>
  <c r="DP56" i="18" s="1"/>
  <c r="AL56" i="18"/>
  <c r="DN56" i="18" s="1"/>
  <c r="AJ56" i="18"/>
  <c r="DL56" i="18" s="1"/>
  <c r="AH56" i="18"/>
  <c r="DJ56" i="18" s="1"/>
  <c r="AF56" i="18"/>
  <c r="DH56" i="18" s="1"/>
  <c r="AD56" i="18"/>
  <c r="DF56" i="18" s="1"/>
  <c r="AB56" i="18"/>
  <c r="DD56" i="18" s="1"/>
  <c r="AA56" i="18"/>
  <c r="Z56" i="18"/>
  <c r="Y56" i="18"/>
  <c r="X56" i="18"/>
  <c r="W56" i="18"/>
  <c r="V56" i="18"/>
  <c r="C56" i="18"/>
  <c r="CV55" i="18"/>
  <c r="FP55" i="18" s="1"/>
  <c r="CT55" i="18"/>
  <c r="FN55" i="18" s="1"/>
  <c r="CR55" i="18"/>
  <c r="FL55" i="18" s="1"/>
  <c r="CP55" i="18"/>
  <c r="FJ55" i="18" s="1"/>
  <c r="CN55" i="18"/>
  <c r="FH55" i="18" s="1"/>
  <c r="CL55" i="18"/>
  <c r="FF55" i="18" s="1"/>
  <c r="CJ55" i="18"/>
  <c r="FD55" i="18" s="1"/>
  <c r="CH55" i="18"/>
  <c r="FB55" i="18" s="1"/>
  <c r="CF55" i="18"/>
  <c r="EZ55" i="18" s="1"/>
  <c r="CD55" i="18"/>
  <c r="EX55" i="18" s="1"/>
  <c r="CB55" i="18"/>
  <c r="EV55" i="18" s="1"/>
  <c r="BZ55" i="18"/>
  <c r="ET55" i="18" s="1"/>
  <c r="BX55" i="18"/>
  <c r="ER55" i="18" s="1"/>
  <c r="BV55" i="18"/>
  <c r="EP55" i="18" s="1"/>
  <c r="BT55" i="18"/>
  <c r="EN55" i="18" s="1"/>
  <c r="BS55" i="18"/>
  <c r="BR55" i="18"/>
  <c r="BQ55" i="18"/>
  <c r="BP55" i="18"/>
  <c r="BN55" i="18"/>
  <c r="BM55" i="18"/>
  <c r="BL55" i="18"/>
  <c r="BJ55" i="18"/>
  <c r="EL55" i="18" s="1"/>
  <c r="BH55" i="18"/>
  <c r="EJ55" i="18" s="1"/>
  <c r="BF55" i="18"/>
  <c r="EH55" i="18" s="1"/>
  <c r="BD55" i="18"/>
  <c r="EF55" i="18" s="1"/>
  <c r="BB55" i="18"/>
  <c r="ED55" i="18" s="1"/>
  <c r="AZ55" i="18"/>
  <c r="EB55" i="18" s="1"/>
  <c r="AX55" i="18"/>
  <c r="DZ55" i="18" s="1"/>
  <c r="AV55" i="18"/>
  <c r="DX55" i="18" s="1"/>
  <c r="AT55" i="18"/>
  <c r="DV55" i="18" s="1"/>
  <c r="AR55" i="18"/>
  <c r="DT55" i="18" s="1"/>
  <c r="AP55" i="18"/>
  <c r="DR55" i="18" s="1"/>
  <c r="AN55" i="18"/>
  <c r="DP55" i="18" s="1"/>
  <c r="AL55" i="18"/>
  <c r="DN55" i="18" s="1"/>
  <c r="AJ55" i="18"/>
  <c r="DL55" i="18" s="1"/>
  <c r="AH55" i="18"/>
  <c r="DJ55" i="18" s="1"/>
  <c r="AF55" i="18"/>
  <c r="DH55" i="18" s="1"/>
  <c r="AD55" i="18"/>
  <c r="DF55" i="18" s="1"/>
  <c r="AB55" i="18"/>
  <c r="DD55" i="18" s="1"/>
  <c r="AA55" i="18"/>
  <c r="Z55" i="18"/>
  <c r="Y55" i="18"/>
  <c r="X55" i="18"/>
  <c r="W55" i="18"/>
  <c r="V55" i="18"/>
  <c r="C55" i="18"/>
  <c r="CV54" i="18"/>
  <c r="FX54" i="18" s="1"/>
  <c r="CT54" i="18"/>
  <c r="FV54" i="18" s="1"/>
  <c r="CR54" i="18"/>
  <c r="FT54" i="18" s="1"/>
  <c r="CP54" i="18"/>
  <c r="FR54" i="18" s="1"/>
  <c r="CN54" i="18"/>
  <c r="FP54" i="18" s="1"/>
  <c r="CL54" i="18"/>
  <c r="FN54" i="18" s="1"/>
  <c r="CJ54" i="18"/>
  <c r="FL54" i="18" s="1"/>
  <c r="BJ54" i="18"/>
  <c r="EL54" i="18" s="1"/>
  <c r="BH54" i="18"/>
  <c r="EJ54" i="18" s="1"/>
  <c r="BF54" i="18"/>
  <c r="EH54" i="18" s="1"/>
  <c r="BD54" i="18"/>
  <c r="EF54" i="18" s="1"/>
  <c r="BB54" i="18"/>
  <c r="ED54" i="18" s="1"/>
  <c r="AZ54" i="18"/>
  <c r="EB54" i="18" s="1"/>
  <c r="AX54" i="18"/>
  <c r="DZ54" i="18" s="1"/>
  <c r="AV54" i="18"/>
  <c r="DX54" i="18" s="1"/>
  <c r="AT54" i="18"/>
  <c r="DV54" i="18" s="1"/>
  <c r="AR54" i="18"/>
  <c r="DT54" i="18" s="1"/>
  <c r="AP54" i="18"/>
  <c r="DR54" i="18" s="1"/>
  <c r="AN54" i="18"/>
  <c r="DP54" i="18" s="1"/>
  <c r="AL54" i="18"/>
  <c r="DN54" i="18" s="1"/>
  <c r="AJ54" i="18"/>
  <c r="DL54" i="18" s="1"/>
  <c r="AH54" i="18"/>
  <c r="DJ54" i="18" s="1"/>
  <c r="AF54" i="18"/>
  <c r="DH54" i="18" s="1"/>
  <c r="AD54" i="18"/>
  <c r="DF54" i="18" s="1"/>
  <c r="AB54" i="18"/>
  <c r="DD54" i="18" s="1"/>
  <c r="AA54" i="18"/>
  <c r="Z54" i="18"/>
  <c r="Y54" i="18"/>
  <c r="X54" i="18"/>
  <c r="W54" i="18"/>
  <c r="V54" i="18"/>
  <c r="C54" i="18"/>
  <c r="CV53" i="18"/>
  <c r="FP53" i="18" s="1"/>
  <c r="CT53" i="18"/>
  <c r="FN53" i="18" s="1"/>
  <c r="CR53" i="18"/>
  <c r="FL53" i="18" s="1"/>
  <c r="CP53" i="18"/>
  <c r="FJ53" i="18" s="1"/>
  <c r="CN53" i="18"/>
  <c r="FH53" i="18" s="1"/>
  <c r="CL53" i="18"/>
  <c r="FF53" i="18" s="1"/>
  <c r="CJ53" i="18"/>
  <c r="FD53" i="18" s="1"/>
  <c r="CH53" i="18"/>
  <c r="FB53" i="18" s="1"/>
  <c r="CF53" i="18"/>
  <c r="EZ53" i="18" s="1"/>
  <c r="CD53" i="18"/>
  <c r="EX53" i="18" s="1"/>
  <c r="CB53" i="18"/>
  <c r="EV53" i="18" s="1"/>
  <c r="BZ53" i="18"/>
  <c r="ET53" i="18" s="1"/>
  <c r="BX53" i="18"/>
  <c r="ER53" i="18" s="1"/>
  <c r="BV53" i="18"/>
  <c r="EP53" i="18" s="1"/>
  <c r="BT53" i="18"/>
  <c r="EN53" i="18" s="1"/>
  <c r="BS53" i="18"/>
  <c r="BR53" i="18"/>
  <c r="BQ53" i="18"/>
  <c r="BP53" i="18"/>
  <c r="BN53" i="18"/>
  <c r="BM53" i="18"/>
  <c r="BL53" i="18"/>
  <c r="BJ53" i="18"/>
  <c r="EL53" i="18" s="1"/>
  <c r="BH53" i="18"/>
  <c r="EJ53" i="18" s="1"/>
  <c r="BF53" i="18"/>
  <c r="EH53" i="18" s="1"/>
  <c r="BD53" i="18"/>
  <c r="EF53" i="18" s="1"/>
  <c r="BB53" i="18"/>
  <c r="ED53" i="18" s="1"/>
  <c r="AZ53" i="18"/>
  <c r="EB53" i="18" s="1"/>
  <c r="AX53" i="18"/>
  <c r="DZ53" i="18" s="1"/>
  <c r="AV53" i="18"/>
  <c r="DX53" i="18" s="1"/>
  <c r="AT53" i="18"/>
  <c r="DV53" i="18" s="1"/>
  <c r="AR53" i="18"/>
  <c r="DT53" i="18" s="1"/>
  <c r="AP53" i="18"/>
  <c r="DR53" i="18" s="1"/>
  <c r="AN53" i="18"/>
  <c r="DP53" i="18" s="1"/>
  <c r="AL53" i="18"/>
  <c r="DN53" i="18" s="1"/>
  <c r="AJ53" i="18"/>
  <c r="DL53" i="18" s="1"/>
  <c r="AH53" i="18"/>
  <c r="DJ53" i="18" s="1"/>
  <c r="AF53" i="18"/>
  <c r="DH53" i="18" s="1"/>
  <c r="AD53" i="18"/>
  <c r="DF53" i="18" s="1"/>
  <c r="AB53" i="18"/>
  <c r="DD53" i="18" s="1"/>
  <c r="AA53" i="18"/>
  <c r="Z53" i="18"/>
  <c r="Y53" i="18"/>
  <c r="X53" i="18"/>
  <c r="W53" i="18"/>
  <c r="V53" i="18"/>
  <c r="C53" i="18"/>
  <c r="CV52" i="18"/>
  <c r="FX52" i="18" s="1"/>
  <c r="CT52" i="18"/>
  <c r="FV52" i="18" s="1"/>
  <c r="CR52" i="18"/>
  <c r="FT52" i="18" s="1"/>
  <c r="CP52" i="18"/>
  <c r="FR52" i="18" s="1"/>
  <c r="CN52" i="18"/>
  <c r="FP52" i="18" s="1"/>
  <c r="CL52" i="18"/>
  <c r="FN52" i="18" s="1"/>
  <c r="CJ52" i="18"/>
  <c r="FL52" i="18" s="1"/>
  <c r="BJ52" i="18"/>
  <c r="EL52" i="18" s="1"/>
  <c r="BH52" i="18"/>
  <c r="EJ52" i="18" s="1"/>
  <c r="BF52" i="18"/>
  <c r="EH52" i="18" s="1"/>
  <c r="BD52" i="18"/>
  <c r="EF52" i="18" s="1"/>
  <c r="BB52" i="18"/>
  <c r="ED52" i="18" s="1"/>
  <c r="AZ52" i="18"/>
  <c r="EB52" i="18" s="1"/>
  <c r="AX52" i="18"/>
  <c r="DZ52" i="18" s="1"/>
  <c r="AV52" i="18"/>
  <c r="DX52" i="18" s="1"/>
  <c r="AT52" i="18"/>
  <c r="DV52" i="18" s="1"/>
  <c r="AR52" i="18"/>
  <c r="DT52" i="18" s="1"/>
  <c r="AP52" i="18"/>
  <c r="DR52" i="18" s="1"/>
  <c r="AN52" i="18"/>
  <c r="DP52" i="18" s="1"/>
  <c r="AL52" i="18"/>
  <c r="DN52" i="18" s="1"/>
  <c r="AJ52" i="18"/>
  <c r="DL52" i="18" s="1"/>
  <c r="AH52" i="18"/>
  <c r="DJ52" i="18" s="1"/>
  <c r="AF52" i="18"/>
  <c r="DH52" i="18" s="1"/>
  <c r="AD52" i="18"/>
  <c r="DF52" i="18" s="1"/>
  <c r="AB52" i="18"/>
  <c r="DD52" i="18" s="1"/>
  <c r="AA52" i="18"/>
  <c r="Z52" i="18"/>
  <c r="Y52" i="18"/>
  <c r="X52" i="18"/>
  <c r="W52" i="18"/>
  <c r="V52" i="18"/>
  <c r="C52" i="18"/>
  <c r="CV51" i="18"/>
  <c r="FP51" i="18" s="1"/>
  <c r="CT51" i="18"/>
  <c r="FN51" i="18" s="1"/>
  <c r="CR51" i="18"/>
  <c r="FL51" i="18" s="1"/>
  <c r="CP51" i="18"/>
  <c r="FJ51" i="18" s="1"/>
  <c r="CN51" i="18"/>
  <c r="FH51" i="18" s="1"/>
  <c r="CL51" i="18"/>
  <c r="FF51" i="18" s="1"/>
  <c r="CJ51" i="18"/>
  <c r="FD51" i="18" s="1"/>
  <c r="CH51" i="18"/>
  <c r="FB51" i="18" s="1"/>
  <c r="CF51" i="18"/>
  <c r="EZ51" i="18" s="1"/>
  <c r="CD51" i="18"/>
  <c r="EX51" i="18" s="1"/>
  <c r="CB51" i="18"/>
  <c r="EV51" i="18" s="1"/>
  <c r="BZ51" i="18"/>
  <c r="ET51" i="18" s="1"/>
  <c r="BX51" i="18"/>
  <c r="ER51" i="18" s="1"/>
  <c r="BV51" i="18"/>
  <c r="EP51" i="18" s="1"/>
  <c r="BT51" i="18"/>
  <c r="EN51" i="18" s="1"/>
  <c r="BS51" i="18"/>
  <c r="BR51" i="18"/>
  <c r="BQ51" i="18"/>
  <c r="BP51" i="18"/>
  <c r="BN51" i="18"/>
  <c r="BM51" i="18"/>
  <c r="BL51" i="18"/>
  <c r="BJ51" i="18"/>
  <c r="EL51" i="18" s="1"/>
  <c r="BH51" i="18"/>
  <c r="EJ51" i="18" s="1"/>
  <c r="BF51" i="18"/>
  <c r="EH51" i="18" s="1"/>
  <c r="BD51" i="18"/>
  <c r="EF51" i="18" s="1"/>
  <c r="BB51" i="18"/>
  <c r="ED51" i="18" s="1"/>
  <c r="AZ51" i="18"/>
  <c r="EB51" i="18" s="1"/>
  <c r="AX51" i="18"/>
  <c r="DZ51" i="18" s="1"/>
  <c r="AV51" i="18"/>
  <c r="DX51" i="18" s="1"/>
  <c r="AT51" i="18"/>
  <c r="DV51" i="18" s="1"/>
  <c r="AR51" i="18"/>
  <c r="DT51" i="18" s="1"/>
  <c r="AP51" i="18"/>
  <c r="DR51" i="18" s="1"/>
  <c r="AN51" i="18"/>
  <c r="DP51" i="18" s="1"/>
  <c r="AL51" i="18"/>
  <c r="DN51" i="18" s="1"/>
  <c r="AJ51" i="18"/>
  <c r="DL51" i="18" s="1"/>
  <c r="AH51" i="18"/>
  <c r="DJ51" i="18" s="1"/>
  <c r="AF51" i="18"/>
  <c r="DH51" i="18" s="1"/>
  <c r="AD51" i="18"/>
  <c r="DF51" i="18" s="1"/>
  <c r="AA51" i="18"/>
  <c r="Z51" i="18"/>
  <c r="Y51" i="18"/>
  <c r="X51" i="18"/>
  <c r="W51" i="18"/>
  <c r="V51" i="18"/>
  <c r="C51" i="18"/>
  <c r="BJ46" i="18"/>
  <c r="EL46" i="18" s="1"/>
  <c r="BH46" i="18"/>
  <c r="EJ46" i="18" s="1"/>
  <c r="BF46" i="18"/>
  <c r="EH46" i="18" s="1"/>
  <c r="BD46" i="18"/>
  <c r="EF46" i="18" s="1"/>
  <c r="BB46" i="18"/>
  <c r="ED46" i="18" s="1"/>
  <c r="AZ46" i="18"/>
  <c r="EB46" i="18" s="1"/>
  <c r="AX46" i="18"/>
  <c r="DZ46" i="18" s="1"/>
  <c r="AV46" i="18"/>
  <c r="DX46" i="18" s="1"/>
  <c r="AT46" i="18"/>
  <c r="DV46" i="18" s="1"/>
  <c r="AR46" i="18"/>
  <c r="DT46" i="18" s="1"/>
  <c r="AP46" i="18"/>
  <c r="DR46" i="18" s="1"/>
  <c r="AN46" i="18"/>
  <c r="DP46" i="18" s="1"/>
  <c r="AL46" i="18"/>
  <c r="DN46" i="18" s="1"/>
  <c r="AJ46" i="18"/>
  <c r="DL46" i="18" s="1"/>
  <c r="AH46" i="18"/>
  <c r="DJ46" i="18" s="1"/>
  <c r="AF46" i="18"/>
  <c r="DH46" i="18" s="1"/>
  <c r="AD46" i="18"/>
  <c r="DF46" i="18" s="1"/>
  <c r="AB46" i="18"/>
  <c r="DD46" i="18" s="1"/>
  <c r="AA46" i="18"/>
  <c r="Z46" i="18"/>
  <c r="Y46" i="18"/>
  <c r="X46" i="18"/>
  <c r="W46" i="18"/>
  <c r="V46" i="18"/>
  <c r="C46" i="18"/>
  <c r="CH45" i="18"/>
  <c r="FB45" i="18" s="1"/>
  <c r="CF45" i="18"/>
  <c r="EZ45" i="18" s="1"/>
  <c r="CD45" i="18"/>
  <c r="EX45" i="18" s="1"/>
  <c r="CB45" i="18"/>
  <c r="EV45" i="18" s="1"/>
  <c r="BZ45" i="18"/>
  <c r="ET45" i="18" s="1"/>
  <c r="BX45" i="18"/>
  <c r="ER45" i="18" s="1"/>
  <c r="BV45" i="18"/>
  <c r="EP45" i="18" s="1"/>
  <c r="BT45" i="18"/>
  <c r="EN45" i="18" s="1"/>
  <c r="BS45" i="18"/>
  <c r="BR45" i="18"/>
  <c r="BQ45" i="18"/>
  <c r="BP45" i="18"/>
  <c r="BN45" i="18"/>
  <c r="BM45" i="18"/>
  <c r="BL45" i="18"/>
  <c r="BJ45" i="18"/>
  <c r="EL45" i="18" s="1"/>
  <c r="BH45" i="18"/>
  <c r="EJ45" i="18" s="1"/>
  <c r="BF45" i="18"/>
  <c r="EH45" i="18" s="1"/>
  <c r="BD45" i="18"/>
  <c r="EF45" i="18" s="1"/>
  <c r="BB45" i="18"/>
  <c r="ED45" i="18" s="1"/>
  <c r="AZ45" i="18"/>
  <c r="EB45" i="18" s="1"/>
  <c r="AX45" i="18"/>
  <c r="DZ45" i="18" s="1"/>
  <c r="AV45" i="18"/>
  <c r="DX45" i="18" s="1"/>
  <c r="AT45" i="18"/>
  <c r="DV45" i="18" s="1"/>
  <c r="AR45" i="18"/>
  <c r="DT45" i="18" s="1"/>
  <c r="AP45" i="18"/>
  <c r="DR45" i="18" s="1"/>
  <c r="AN45" i="18"/>
  <c r="DP45" i="18" s="1"/>
  <c r="AL45" i="18"/>
  <c r="DN45" i="18" s="1"/>
  <c r="AJ45" i="18"/>
  <c r="DL45" i="18" s="1"/>
  <c r="AH45" i="18"/>
  <c r="DJ45" i="18" s="1"/>
  <c r="AF45" i="18"/>
  <c r="DH45" i="18" s="1"/>
  <c r="AD45" i="18"/>
  <c r="DF45" i="18" s="1"/>
  <c r="AB45" i="18"/>
  <c r="DD45" i="18" s="1"/>
  <c r="AA45" i="18"/>
  <c r="Z45" i="18"/>
  <c r="Y45" i="18"/>
  <c r="X45" i="18"/>
  <c r="W45" i="18"/>
  <c r="V45" i="18"/>
  <c r="C45" i="18"/>
  <c r="BJ44" i="18"/>
  <c r="EL44" i="18" s="1"/>
  <c r="BH44" i="18"/>
  <c r="EJ44" i="18" s="1"/>
  <c r="BF44" i="18"/>
  <c r="EH44" i="18" s="1"/>
  <c r="BD44" i="18"/>
  <c r="EF44" i="18" s="1"/>
  <c r="BB44" i="18"/>
  <c r="ED44" i="18" s="1"/>
  <c r="AZ44" i="18"/>
  <c r="EB44" i="18" s="1"/>
  <c r="AX44" i="18"/>
  <c r="DZ44" i="18" s="1"/>
  <c r="AV44" i="18"/>
  <c r="DX44" i="18" s="1"/>
  <c r="AT44" i="18"/>
  <c r="DV44" i="18" s="1"/>
  <c r="AR44" i="18"/>
  <c r="DT44" i="18" s="1"/>
  <c r="AP44" i="18"/>
  <c r="DR44" i="18" s="1"/>
  <c r="AN44" i="18"/>
  <c r="DP44" i="18" s="1"/>
  <c r="AL44" i="18"/>
  <c r="DN44" i="18" s="1"/>
  <c r="AJ44" i="18"/>
  <c r="DL44" i="18" s="1"/>
  <c r="AH44" i="18"/>
  <c r="DJ44" i="18" s="1"/>
  <c r="AF44" i="18"/>
  <c r="DH44" i="18" s="1"/>
  <c r="AD44" i="18"/>
  <c r="DF44" i="18" s="1"/>
  <c r="AB44" i="18"/>
  <c r="DD44" i="18" s="1"/>
  <c r="AA44" i="18"/>
  <c r="Z44" i="18"/>
  <c r="Y44" i="18"/>
  <c r="X44" i="18"/>
  <c r="W44" i="18"/>
  <c r="V44" i="18"/>
  <c r="C44" i="18"/>
  <c r="CH43" i="18"/>
  <c r="FB43" i="18" s="1"/>
  <c r="CF43" i="18"/>
  <c r="EZ43" i="18" s="1"/>
  <c r="CD43" i="18"/>
  <c r="EX43" i="18" s="1"/>
  <c r="CB43" i="18"/>
  <c r="EV43" i="18" s="1"/>
  <c r="BZ43" i="18"/>
  <c r="ET43" i="18" s="1"/>
  <c r="BX43" i="18"/>
  <c r="ER43" i="18" s="1"/>
  <c r="BV43" i="18"/>
  <c r="EP43" i="18" s="1"/>
  <c r="BT43" i="18"/>
  <c r="EN43" i="18" s="1"/>
  <c r="BS43" i="18"/>
  <c r="BR43" i="18"/>
  <c r="BQ43" i="18"/>
  <c r="BP43" i="18"/>
  <c r="BN43" i="18"/>
  <c r="BM43" i="18"/>
  <c r="BL43" i="18"/>
  <c r="BJ43" i="18"/>
  <c r="EL43" i="18" s="1"/>
  <c r="BH43" i="18"/>
  <c r="EJ43" i="18" s="1"/>
  <c r="BF43" i="18"/>
  <c r="EH43" i="18" s="1"/>
  <c r="BD43" i="18"/>
  <c r="EF43" i="18" s="1"/>
  <c r="BB43" i="18"/>
  <c r="ED43" i="18" s="1"/>
  <c r="AZ43" i="18"/>
  <c r="EB43" i="18" s="1"/>
  <c r="AX43" i="18"/>
  <c r="DZ43" i="18" s="1"/>
  <c r="AV43" i="18"/>
  <c r="DX43" i="18" s="1"/>
  <c r="AT43" i="18"/>
  <c r="DV43" i="18" s="1"/>
  <c r="AR43" i="18"/>
  <c r="DT43" i="18" s="1"/>
  <c r="AP43" i="18"/>
  <c r="DR43" i="18" s="1"/>
  <c r="AN43" i="18"/>
  <c r="DP43" i="18" s="1"/>
  <c r="AL43" i="18"/>
  <c r="DN43" i="18" s="1"/>
  <c r="AJ43" i="18"/>
  <c r="DL43" i="18" s="1"/>
  <c r="AH43" i="18"/>
  <c r="DJ43" i="18" s="1"/>
  <c r="AF43" i="18"/>
  <c r="DH43" i="18" s="1"/>
  <c r="AD43" i="18"/>
  <c r="DF43" i="18" s="1"/>
  <c r="AB43" i="18"/>
  <c r="DD43" i="18" s="1"/>
  <c r="AA43" i="18"/>
  <c r="Z43" i="18"/>
  <c r="Y43" i="18"/>
  <c r="X43" i="18"/>
  <c r="W43" i="18"/>
  <c r="V43" i="18"/>
  <c r="C43" i="18"/>
  <c r="BJ42" i="18"/>
  <c r="EL42" i="18" s="1"/>
  <c r="BH42" i="18"/>
  <c r="EJ42" i="18" s="1"/>
  <c r="BF42" i="18"/>
  <c r="EH42" i="18" s="1"/>
  <c r="BD42" i="18"/>
  <c r="EF42" i="18" s="1"/>
  <c r="BB42" i="18"/>
  <c r="ED42" i="18" s="1"/>
  <c r="AZ42" i="18"/>
  <c r="EB42" i="18" s="1"/>
  <c r="AX42" i="18"/>
  <c r="DZ42" i="18" s="1"/>
  <c r="AV42" i="18"/>
  <c r="DX42" i="18" s="1"/>
  <c r="AT42" i="18"/>
  <c r="DV42" i="18" s="1"/>
  <c r="AR42" i="18"/>
  <c r="DT42" i="18" s="1"/>
  <c r="AP42" i="18"/>
  <c r="DR42" i="18" s="1"/>
  <c r="AN42" i="18"/>
  <c r="DP42" i="18" s="1"/>
  <c r="AL42" i="18"/>
  <c r="DN42" i="18" s="1"/>
  <c r="AJ42" i="18"/>
  <c r="DL42" i="18" s="1"/>
  <c r="AH42" i="18"/>
  <c r="DJ42" i="18" s="1"/>
  <c r="AF42" i="18"/>
  <c r="DH42" i="18" s="1"/>
  <c r="AD42" i="18"/>
  <c r="DF42" i="18" s="1"/>
  <c r="AB42" i="18"/>
  <c r="DD42" i="18" s="1"/>
  <c r="AA42" i="18"/>
  <c r="Z42" i="18"/>
  <c r="Y42" i="18"/>
  <c r="X42" i="18"/>
  <c r="W42" i="18"/>
  <c r="V42" i="18"/>
  <c r="C42" i="18"/>
  <c r="CH41" i="18"/>
  <c r="FB41" i="18" s="1"/>
  <c r="CF41" i="18"/>
  <c r="EZ41" i="18" s="1"/>
  <c r="CD41" i="18"/>
  <c r="EX41" i="18" s="1"/>
  <c r="CB41" i="18"/>
  <c r="EV41" i="18" s="1"/>
  <c r="BZ41" i="18"/>
  <c r="ET41" i="18" s="1"/>
  <c r="BX41" i="18"/>
  <c r="ER41" i="18" s="1"/>
  <c r="BV41" i="18"/>
  <c r="EP41" i="18" s="1"/>
  <c r="BT41" i="18"/>
  <c r="EN41" i="18" s="1"/>
  <c r="BS41" i="18"/>
  <c r="BR41" i="18"/>
  <c r="BQ41" i="18"/>
  <c r="BP41" i="18"/>
  <c r="BN41" i="18"/>
  <c r="BM41" i="18"/>
  <c r="BL41" i="18"/>
  <c r="BJ41" i="18"/>
  <c r="EL41" i="18" s="1"/>
  <c r="BH41" i="18"/>
  <c r="EJ41" i="18" s="1"/>
  <c r="BF41" i="18"/>
  <c r="EH41" i="18" s="1"/>
  <c r="BD41" i="18"/>
  <c r="EF41" i="18" s="1"/>
  <c r="BB41" i="18"/>
  <c r="ED41" i="18" s="1"/>
  <c r="AZ41" i="18"/>
  <c r="EB41" i="18" s="1"/>
  <c r="AX41" i="18"/>
  <c r="DZ41" i="18" s="1"/>
  <c r="AV41" i="18"/>
  <c r="DX41" i="18" s="1"/>
  <c r="AT41" i="18"/>
  <c r="DV41" i="18" s="1"/>
  <c r="AR41" i="18"/>
  <c r="DT41" i="18" s="1"/>
  <c r="AP41" i="18"/>
  <c r="DR41" i="18" s="1"/>
  <c r="AN41" i="18"/>
  <c r="DP41" i="18" s="1"/>
  <c r="AL41" i="18"/>
  <c r="DN41" i="18" s="1"/>
  <c r="AJ41" i="18"/>
  <c r="DL41" i="18" s="1"/>
  <c r="AH41" i="18"/>
  <c r="DJ41" i="18" s="1"/>
  <c r="AF41" i="18"/>
  <c r="DH41" i="18" s="1"/>
  <c r="AD41" i="18"/>
  <c r="DF41" i="18" s="1"/>
  <c r="AB41" i="18"/>
  <c r="DD41" i="18" s="1"/>
  <c r="AA41" i="18"/>
  <c r="Z41" i="18"/>
  <c r="Y41" i="18"/>
  <c r="X41" i="18"/>
  <c r="W41" i="18"/>
  <c r="V41" i="18"/>
  <c r="C41" i="18"/>
  <c r="BJ40" i="18"/>
  <c r="EL40" i="18" s="1"/>
  <c r="BH40" i="18"/>
  <c r="EJ40" i="18" s="1"/>
  <c r="BF40" i="18"/>
  <c r="EH40" i="18" s="1"/>
  <c r="BD40" i="18"/>
  <c r="EF40" i="18" s="1"/>
  <c r="BB40" i="18"/>
  <c r="ED40" i="18" s="1"/>
  <c r="AZ40" i="18"/>
  <c r="EB40" i="18" s="1"/>
  <c r="AX40" i="18"/>
  <c r="DZ40" i="18" s="1"/>
  <c r="AV40" i="18"/>
  <c r="DX40" i="18" s="1"/>
  <c r="AT40" i="18"/>
  <c r="DV40" i="18" s="1"/>
  <c r="AR40" i="18"/>
  <c r="DT40" i="18" s="1"/>
  <c r="AP40" i="18"/>
  <c r="DR40" i="18" s="1"/>
  <c r="AN40" i="18"/>
  <c r="DP40" i="18" s="1"/>
  <c r="AL40" i="18"/>
  <c r="DN40" i="18" s="1"/>
  <c r="AJ40" i="18"/>
  <c r="DL40" i="18" s="1"/>
  <c r="AH40" i="18"/>
  <c r="DJ40" i="18" s="1"/>
  <c r="AF40" i="18"/>
  <c r="DH40" i="18" s="1"/>
  <c r="AD40" i="18"/>
  <c r="DF40" i="18" s="1"/>
  <c r="AB40" i="18"/>
  <c r="DD40" i="18" s="1"/>
  <c r="AA40" i="18"/>
  <c r="Z40" i="18"/>
  <c r="Y40" i="18"/>
  <c r="X40" i="18"/>
  <c r="W40" i="18"/>
  <c r="V40" i="18"/>
  <c r="C40" i="18"/>
  <c r="CH39" i="18"/>
  <c r="FB39" i="18" s="1"/>
  <c r="CF39" i="18"/>
  <c r="EZ39" i="18" s="1"/>
  <c r="CD39" i="18"/>
  <c r="EX39" i="18" s="1"/>
  <c r="CB39" i="18"/>
  <c r="EV39" i="18" s="1"/>
  <c r="BZ39" i="18"/>
  <c r="ET39" i="18" s="1"/>
  <c r="BX39" i="18"/>
  <c r="ER39" i="18" s="1"/>
  <c r="BV39" i="18"/>
  <c r="EP39" i="18" s="1"/>
  <c r="BT39" i="18"/>
  <c r="EN39" i="18" s="1"/>
  <c r="BS39" i="18"/>
  <c r="BR39" i="18"/>
  <c r="BQ39" i="18"/>
  <c r="BP39" i="18"/>
  <c r="BN39" i="18"/>
  <c r="BM39" i="18"/>
  <c r="BL39" i="18"/>
  <c r="BJ39" i="18"/>
  <c r="EL39" i="18" s="1"/>
  <c r="BH39" i="18"/>
  <c r="EJ39" i="18" s="1"/>
  <c r="BF39" i="18"/>
  <c r="EH39" i="18" s="1"/>
  <c r="BD39" i="18"/>
  <c r="EF39" i="18" s="1"/>
  <c r="BB39" i="18"/>
  <c r="ED39" i="18" s="1"/>
  <c r="AZ39" i="18"/>
  <c r="EB39" i="18" s="1"/>
  <c r="AX39" i="18"/>
  <c r="DZ39" i="18" s="1"/>
  <c r="AV39" i="18"/>
  <c r="DX39" i="18" s="1"/>
  <c r="AT39" i="18"/>
  <c r="DV39" i="18" s="1"/>
  <c r="AR39" i="18"/>
  <c r="DT39" i="18" s="1"/>
  <c r="AP39" i="18"/>
  <c r="DR39" i="18" s="1"/>
  <c r="AN39" i="18"/>
  <c r="DP39" i="18" s="1"/>
  <c r="AL39" i="18"/>
  <c r="DN39" i="18" s="1"/>
  <c r="AJ39" i="18"/>
  <c r="DL39" i="18" s="1"/>
  <c r="AH39" i="18"/>
  <c r="DJ39" i="18" s="1"/>
  <c r="AF39" i="18"/>
  <c r="DH39" i="18" s="1"/>
  <c r="AD39" i="18"/>
  <c r="DF39" i="18" s="1"/>
  <c r="AB39" i="18"/>
  <c r="DD39" i="18" s="1"/>
  <c r="AA39" i="18"/>
  <c r="Z39" i="18"/>
  <c r="Y39" i="18"/>
  <c r="X39" i="18"/>
  <c r="W39" i="18"/>
  <c r="V39" i="18"/>
  <c r="C39" i="18"/>
  <c r="BJ38" i="18"/>
  <c r="EL38" i="18" s="1"/>
  <c r="BH38" i="18"/>
  <c r="EJ38" i="18" s="1"/>
  <c r="BF38" i="18"/>
  <c r="EH38" i="18" s="1"/>
  <c r="BD38" i="18"/>
  <c r="EF38" i="18" s="1"/>
  <c r="BB38" i="18"/>
  <c r="ED38" i="18" s="1"/>
  <c r="AZ38" i="18"/>
  <c r="EB38" i="18" s="1"/>
  <c r="AX38" i="18"/>
  <c r="DZ38" i="18" s="1"/>
  <c r="AV38" i="18"/>
  <c r="DX38" i="18" s="1"/>
  <c r="AT38" i="18"/>
  <c r="DV38" i="18" s="1"/>
  <c r="AR38" i="18"/>
  <c r="DT38" i="18" s="1"/>
  <c r="AP38" i="18"/>
  <c r="DR38" i="18" s="1"/>
  <c r="AN38" i="18"/>
  <c r="DP38" i="18" s="1"/>
  <c r="AL38" i="18"/>
  <c r="DN38" i="18" s="1"/>
  <c r="AJ38" i="18"/>
  <c r="DL38" i="18" s="1"/>
  <c r="AH38" i="18"/>
  <c r="DJ38" i="18" s="1"/>
  <c r="AF38" i="18"/>
  <c r="DH38" i="18" s="1"/>
  <c r="AD38" i="18"/>
  <c r="DF38" i="18" s="1"/>
  <c r="AB38" i="18"/>
  <c r="DD38" i="18" s="1"/>
  <c r="AA38" i="18"/>
  <c r="Z38" i="18"/>
  <c r="Y38" i="18"/>
  <c r="X38" i="18"/>
  <c r="W38" i="18"/>
  <c r="V38" i="18"/>
  <c r="C38" i="18"/>
  <c r="CH37" i="18"/>
  <c r="FB37" i="18" s="1"/>
  <c r="CF37" i="18"/>
  <c r="EZ37" i="18" s="1"/>
  <c r="CD37" i="18"/>
  <c r="EX37" i="18" s="1"/>
  <c r="CB37" i="18"/>
  <c r="EV37" i="18" s="1"/>
  <c r="BZ37" i="18"/>
  <c r="ET37" i="18" s="1"/>
  <c r="BX37" i="18"/>
  <c r="ER37" i="18" s="1"/>
  <c r="BV37" i="18"/>
  <c r="EP37" i="18" s="1"/>
  <c r="BT37" i="18"/>
  <c r="EN37" i="18" s="1"/>
  <c r="BS37" i="18"/>
  <c r="BR37" i="18"/>
  <c r="BQ37" i="18"/>
  <c r="BP37" i="18"/>
  <c r="BN37" i="18"/>
  <c r="BM37" i="18"/>
  <c r="BL37" i="18"/>
  <c r="BJ37" i="18"/>
  <c r="EL37" i="18" s="1"/>
  <c r="BH37" i="18"/>
  <c r="EJ37" i="18" s="1"/>
  <c r="BF37" i="18"/>
  <c r="EH37" i="18" s="1"/>
  <c r="BD37" i="18"/>
  <c r="EF37" i="18" s="1"/>
  <c r="BB37" i="18"/>
  <c r="ED37" i="18" s="1"/>
  <c r="AZ37" i="18"/>
  <c r="EB37" i="18" s="1"/>
  <c r="AX37" i="18"/>
  <c r="DZ37" i="18" s="1"/>
  <c r="AV37" i="18"/>
  <c r="DX37" i="18" s="1"/>
  <c r="AT37" i="18"/>
  <c r="DV37" i="18" s="1"/>
  <c r="AR37" i="18"/>
  <c r="DT37" i="18" s="1"/>
  <c r="AP37" i="18"/>
  <c r="DR37" i="18" s="1"/>
  <c r="AN37" i="18"/>
  <c r="DP37" i="18" s="1"/>
  <c r="AL37" i="18"/>
  <c r="DN37" i="18" s="1"/>
  <c r="AJ37" i="18"/>
  <c r="DL37" i="18" s="1"/>
  <c r="AH37" i="18"/>
  <c r="DJ37" i="18" s="1"/>
  <c r="AF37" i="18"/>
  <c r="DH37" i="18" s="1"/>
  <c r="AD37" i="18"/>
  <c r="DF37" i="18" s="1"/>
  <c r="AB37" i="18"/>
  <c r="DD37" i="18" s="1"/>
  <c r="AA37" i="18"/>
  <c r="Z37" i="18"/>
  <c r="Y37" i="18"/>
  <c r="X37" i="18"/>
  <c r="W37" i="18"/>
  <c r="V37" i="18"/>
  <c r="C37" i="18"/>
  <c r="BJ32" i="18"/>
  <c r="EL32" i="18" s="1"/>
  <c r="BH32" i="18"/>
  <c r="EJ32" i="18" s="1"/>
  <c r="BF32" i="18"/>
  <c r="EH32" i="18" s="1"/>
  <c r="BD32" i="18"/>
  <c r="EF32" i="18" s="1"/>
  <c r="BB32" i="18"/>
  <c r="ED32" i="18" s="1"/>
  <c r="AZ32" i="18"/>
  <c r="EB32" i="18" s="1"/>
  <c r="AX32" i="18"/>
  <c r="DZ32" i="18" s="1"/>
  <c r="AV32" i="18"/>
  <c r="DX32" i="18" s="1"/>
  <c r="AT32" i="18"/>
  <c r="DV32" i="18" s="1"/>
  <c r="AR32" i="18"/>
  <c r="DT32" i="18" s="1"/>
  <c r="AP32" i="18"/>
  <c r="DR32" i="18" s="1"/>
  <c r="AN32" i="18"/>
  <c r="DP32" i="18" s="1"/>
  <c r="AL32" i="18"/>
  <c r="DN32" i="18" s="1"/>
  <c r="AJ32" i="18"/>
  <c r="DL32" i="18" s="1"/>
  <c r="AH32" i="18"/>
  <c r="DJ32" i="18" s="1"/>
  <c r="AF32" i="18"/>
  <c r="DH32" i="18" s="1"/>
  <c r="AD32" i="18"/>
  <c r="DF32" i="18" s="1"/>
  <c r="AB32" i="18"/>
  <c r="DD32" i="18" s="1"/>
  <c r="AA32" i="18"/>
  <c r="Z32" i="18"/>
  <c r="Y32" i="18"/>
  <c r="X32" i="18"/>
  <c r="W32" i="18"/>
  <c r="V32" i="18"/>
  <c r="C32" i="18"/>
  <c r="CH31" i="18"/>
  <c r="FB31" i="18" s="1"/>
  <c r="CF31" i="18"/>
  <c r="EZ31" i="18" s="1"/>
  <c r="CD31" i="18"/>
  <c r="EX31" i="18" s="1"/>
  <c r="CB31" i="18"/>
  <c r="EV31" i="18" s="1"/>
  <c r="BZ31" i="18"/>
  <c r="ET31" i="18" s="1"/>
  <c r="BX31" i="18"/>
  <c r="ER31" i="18" s="1"/>
  <c r="BV31" i="18"/>
  <c r="EP31" i="18" s="1"/>
  <c r="BT31" i="18"/>
  <c r="EN31" i="18" s="1"/>
  <c r="BS31" i="18"/>
  <c r="BR31" i="18"/>
  <c r="BQ31" i="18"/>
  <c r="BP31" i="18"/>
  <c r="BN31" i="18"/>
  <c r="BM31" i="18"/>
  <c r="BL31" i="18"/>
  <c r="BJ31" i="18"/>
  <c r="EL31" i="18" s="1"/>
  <c r="BH31" i="18"/>
  <c r="EJ31" i="18" s="1"/>
  <c r="BF31" i="18"/>
  <c r="EH31" i="18" s="1"/>
  <c r="BD31" i="18"/>
  <c r="EF31" i="18" s="1"/>
  <c r="BB31" i="18"/>
  <c r="ED31" i="18" s="1"/>
  <c r="AZ31" i="18"/>
  <c r="EB31" i="18" s="1"/>
  <c r="AX31" i="18"/>
  <c r="DZ31" i="18" s="1"/>
  <c r="AV31" i="18"/>
  <c r="DX31" i="18" s="1"/>
  <c r="AT31" i="18"/>
  <c r="DV31" i="18" s="1"/>
  <c r="AR31" i="18"/>
  <c r="DT31" i="18" s="1"/>
  <c r="AP31" i="18"/>
  <c r="DR31" i="18" s="1"/>
  <c r="AN31" i="18"/>
  <c r="DP31" i="18" s="1"/>
  <c r="AL31" i="18"/>
  <c r="DN31" i="18" s="1"/>
  <c r="AJ31" i="18"/>
  <c r="DL31" i="18" s="1"/>
  <c r="AH31" i="18"/>
  <c r="DJ31" i="18" s="1"/>
  <c r="AF31" i="18"/>
  <c r="DH31" i="18" s="1"/>
  <c r="AD31" i="18"/>
  <c r="DF31" i="18" s="1"/>
  <c r="AB31" i="18"/>
  <c r="DD31" i="18" s="1"/>
  <c r="AA31" i="18"/>
  <c r="Z31" i="18"/>
  <c r="Y31" i="18"/>
  <c r="X31" i="18"/>
  <c r="W31" i="18"/>
  <c r="V31" i="18"/>
  <c r="C31" i="18"/>
  <c r="BJ30" i="18"/>
  <c r="EL30" i="18" s="1"/>
  <c r="BH30" i="18"/>
  <c r="EJ30" i="18" s="1"/>
  <c r="BF30" i="18"/>
  <c r="EH30" i="18" s="1"/>
  <c r="BD30" i="18"/>
  <c r="EF30" i="18" s="1"/>
  <c r="BB30" i="18"/>
  <c r="ED30" i="18" s="1"/>
  <c r="AZ30" i="18"/>
  <c r="EB30" i="18" s="1"/>
  <c r="AX30" i="18"/>
  <c r="DZ30" i="18" s="1"/>
  <c r="AV30" i="18"/>
  <c r="DX30" i="18" s="1"/>
  <c r="AT30" i="18"/>
  <c r="DV30" i="18" s="1"/>
  <c r="AR30" i="18"/>
  <c r="DT30" i="18" s="1"/>
  <c r="AP30" i="18"/>
  <c r="DR30" i="18" s="1"/>
  <c r="AN30" i="18"/>
  <c r="DP30" i="18" s="1"/>
  <c r="AL30" i="18"/>
  <c r="DN30" i="18" s="1"/>
  <c r="AJ30" i="18"/>
  <c r="DL30" i="18" s="1"/>
  <c r="AH30" i="18"/>
  <c r="DJ30" i="18" s="1"/>
  <c r="AF30" i="18"/>
  <c r="DH30" i="18" s="1"/>
  <c r="AD30" i="18"/>
  <c r="DF30" i="18" s="1"/>
  <c r="AB30" i="18"/>
  <c r="DD30" i="18" s="1"/>
  <c r="AA30" i="18"/>
  <c r="Z30" i="18"/>
  <c r="Y30" i="18"/>
  <c r="X30" i="18"/>
  <c r="W30" i="18"/>
  <c r="V30" i="18"/>
  <c r="C30" i="18"/>
  <c r="CH29" i="18"/>
  <c r="FB29" i="18" s="1"/>
  <c r="CF29" i="18"/>
  <c r="EZ29" i="18" s="1"/>
  <c r="CD29" i="18"/>
  <c r="EX29" i="18" s="1"/>
  <c r="CB29" i="18"/>
  <c r="EV29" i="18" s="1"/>
  <c r="BZ29" i="18"/>
  <c r="ET29" i="18" s="1"/>
  <c r="BX29" i="18"/>
  <c r="ER29" i="18" s="1"/>
  <c r="BV29" i="18"/>
  <c r="EP29" i="18" s="1"/>
  <c r="BT29" i="18"/>
  <c r="EN29" i="18" s="1"/>
  <c r="BS29" i="18"/>
  <c r="BR29" i="18"/>
  <c r="BQ29" i="18"/>
  <c r="BP29" i="18"/>
  <c r="BN29" i="18"/>
  <c r="BM29" i="18"/>
  <c r="BL29" i="18"/>
  <c r="BJ29" i="18"/>
  <c r="EL29" i="18" s="1"/>
  <c r="BH29" i="18"/>
  <c r="EJ29" i="18" s="1"/>
  <c r="BF29" i="18"/>
  <c r="EH29" i="18" s="1"/>
  <c r="BD29" i="18"/>
  <c r="EF29" i="18" s="1"/>
  <c r="BB29" i="18"/>
  <c r="ED29" i="18" s="1"/>
  <c r="AZ29" i="18"/>
  <c r="EB29" i="18" s="1"/>
  <c r="AX29" i="18"/>
  <c r="DZ29" i="18" s="1"/>
  <c r="AV29" i="18"/>
  <c r="DX29" i="18" s="1"/>
  <c r="AT29" i="18"/>
  <c r="DV29" i="18" s="1"/>
  <c r="AR29" i="18"/>
  <c r="DT29" i="18" s="1"/>
  <c r="AP29" i="18"/>
  <c r="DR29" i="18" s="1"/>
  <c r="AN29" i="18"/>
  <c r="DP29" i="18" s="1"/>
  <c r="AL29" i="18"/>
  <c r="DN29" i="18" s="1"/>
  <c r="AJ29" i="18"/>
  <c r="DL29" i="18" s="1"/>
  <c r="AH29" i="18"/>
  <c r="DJ29" i="18" s="1"/>
  <c r="AF29" i="18"/>
  <c r="DH29" i="18" s="1"/>
  <c r="AD29" i="18"/>
  <c r="DF29" i="18" s="1"/>
  <c r="AB29" i="18"/>
  <c r="DD29" i="18" s="1"/>
  <c r="AA29" i="18"/>
  <c r="Z29" i="18"/>
  <c r="Y29" i="18"/>
  <c r="X29" i="18"/>
  <c r="W29" i="18"/>
  <c r="V29" i="18"/>
  <c r="C29" i="18"/>
  <c r="BJ28" i="18"/>
  <c r="EL28" i="18" s="1"/>
  <c r="BH28" i="18"/>
  <c r="EJ28" i="18" s="1"/>
  <c r="BF28" i="18"/>
  <c r="EH28" i="18" s="1"/>
  <c r="BD28" i="18"/>
  <c r="EF28" i="18" s="1"/>
  <c r="BB28" i="18"/>
  <c r="ED28" i="18" s="1"/>
  <c r="AZ28" i="18"/>
  <c r="EB28" i="18" s="1"/>
  <c r="AX28" i="18"/>
  <c r="DZ28" i="18" s="1"/>
  <c r="AV28" i="18"/>
  <c r="DX28" i="18" s="1"/>
  <c r="AT28" i="18"/>
  <c r="DV28" i="18" s="1"/>
  <c r="AR28" i="18"/>
  <c r="DT28" i="18" s="1"/>
  <c r="AP28" i="18"/>
  <c r="DR28" i="18" s="1"/>
  <c r="AN28" i="18"/>
  <c r="DP28" i="18" s="1"/>
  <c r="AL28" i="18"/>
  <c r="DN28" i="18" s="1"/>
  <c r="AJ28" i="18"/>
  <c r="DL28" i="18" s="1"/>
  <c r="AH28" i="18"/>
  <c r="DJ28" i="18" s="1"/>
  <c r="AF28" i="18"/>
  <c r="DH28" i="18" s="1"/>
  <c r="AD28" i="18"/>
  <c r="DF28" i="18" s="1"/>
  <c r="AB28" i="18"/>
  <c r="DD28" i="18" s="1"/>
  <c r="AA28" i="18"/>
  <c r="Z28" i="18"/>
  <c r="Y28" i="18"/>
  <c r="X28" i="18"/>
  <c r="W28" i="18"/>
  <c r="V28" i="18"/>
  <c r="C28" i="18"/>
  <c r="CH27" i="18"/>
  <c r="FB27" i="18" s="1"/>
  <c r="CF27" i="18"/>
  <c r="EZ27" i="18" s="1"/>
  <c r="CD27" i="18"/>
  <c r="EX27" i="18" s="1"/>
  <c r="CB27" i="18"/>
  <c r="EV27" i="18" s="1"/>
  <c r="BZ27" i="18"/>
  <c r="ET27" i="18" s="1"/>
  <c r="BX27" i="18"/>
  <c r="ER27" i="18" s="1"/>
  <c r="BV27" i="18"/>
  <c r="EP27" i="18" s="1"/>
  <c r="BT27" i="18"/>
  <c r="EN27" i="18" s="1"/>
  <c r="BS27" i="18"/>
  <c r="BR27" i="18"/>
  <c r="BQ27" i="18"/>
  <c r="BP27" i="18"/>
  <c r="BN27" i="18"/>
  <c r="BM27" i="18"/>
  <c r="BL27" i="18"/>
  <c r="BJ27" i="18"/>
  <c r="EL27" i="18" s="1"/>
  <c r="BH27" i="18"/>
  <c r="EJ27" i="18" s="1"/>
  <c r="BF27" i="18"/>
  <c r="EH27" i="18" s="1"/>
  <c r="BD27" i="18"/>
  <c r="EF27" i="18" s="1"/>
  <c r="BB27" i="18"/>
  <c r="ED27" i="18" s="1"/>
  <c r="AZ27" i="18"/>
  <c r="EB27" i="18" s="1"/>
  <c r="AX27" i="18"/>
  <c r="DZ27" i="18" s="1"/>
  <c r="AV27" i="18"/>
  <c r="DX27" i="18" s="1"/>
  <c r="AT27" i="18"/>
  <c r="DV27" i="18" s="1"/>
  <c r="AR27" i="18"/>
  <c r="DT27" i="18" s="1"/>
  <c r="AP27" i="18"/>
  <c r="DR27" i="18" s="1"/>
  <c r="AN27" i="18"/>
  <c r="DP27" i="18" s="1"/>
  <c r="AL27" i="18"/>
  <c r="DN27" i="18" s="1"/>
  <c r="AJ27" i="18"/>
  <c r="DL27" i="18" s="1"/>
  <c r="AH27" i="18"/>
  <c r="DJ27" i="18" s="1"/>
  <c r="AF27" i="18"/>
  <c r="DH27" i="18" s="1"/>
  <c r="AD27" i="18"/>
  <c r="DF27" i="18" s="1"/>
  <c r="AB27" i="18"/>
  <c r="DD27" i="18" s="1"/>
  <c r="AA27" i="18"/>
  <c r="Z27" i="18"/>
  <c r="Y27" i="18"/>
  <c r="X27" i="18"/>
  <c r="W27" i="18"/>
  <c r="V27" i="18"/>
  <c r="C27" i="18"/>
  <c r="BJ26" i="18"/>
  <c r="EL26" i="18" s="1"/>
  <c r="BH26" i="18"/>
  <c r="EJ26" i="18" s="1"/>
  <c r="BF26" i="18"/>
  <c r="EH26" i="18" s="1"/>
  <c r="BD26" i="18"/>
  <c r="EF26" i="18" s="1"/>
  <c r="BB26" i="18"/>
  <c r="ED26" i="18" s="1"/>
  <c r="AZ26" i="18"/>
  <c r="EB26" i="18" s="1"/>
  <c r="AX26" i="18"/>
  <c r="DZ26" i="18" s="1"/>
  <c r="AV26" i="18"/>
  <c r="DX26" i="18" s="1"/>
  <c r="AT26" i="18"/>
  <c r="DV26" i="18" s="1"/>
  <c r="AR26" i="18"/>
  <c r="DT26" i="18" s="1"/>
  <c r="AP26" i="18"/>
  <c r="DR26" i="18" s="1"/>
  <c r="AN26" i="18"/>
  <c r="DP26" i="18" s="1"/>
  <c r="AL26" i="18"/>
  <c r="DN26" i="18" s="1"/>
  <c r="AJ26" i="18"/>
  <c r="DL26" i="18" s="1"/>
  <c r="AH26" i="18"/>
  <c r="DJ26" i="18" s="1"/>
  <c r="AF26" i="18"/>
  <c r="DH26" i="18" s="1"/>
  <c r="AD26" i="18"/>
  <c r="DF26" i="18" s="1"/>
  <c r="AB26" i="18"/>
  <c r="DD26" i="18" s="1"/>
  <c r="AA26" i="18"/>
  <c r="Z26" i="18"/>
  <c r="Y26" i="18"/>
  <c r="X26" i="18"/>
  <c r="W26" i="18"/>
  <c r="V26" i="18"/>
  <c r="C26" i="18"/>
  <c r="CH25" i="18"/>
  <c r="FB25" i="18" s="1"/>
  <c r="CF25" i="18"/>
  <c r="EZ25" i="18" s="1"/>
  <c r="CD25" i="18"/>
  <c r="EX25" i="18" s="1"/>
  <c r="CB25" i="18"/>
  <c r="EV25" i="18" s="1"/>
  <c r="BZ25" i="18"/>
  <c r="ET25" i="18" s="1"/>
  <c r="BX25" i="18"/>
  <c r="ER25" i="18" s="1"/>
  <c r="BV25" i="18"/>
  <c r="EP25" i="18" s="1"/>
  <c r="BT25" i="18"/>
  <c r="EN25" i="18" s="1"/>
  <c r="BS25" i="18"/>
  <c r="BR25" i="18"/>
  <c r="BQ25" i="18"/>
  <c r="BP25" i="18"/>
  <c r="BN25" i="18"/>
  <c r="BM25" i="18"/>
  <c r="BL25" i="18"/>
  <c r="BJ25" i="18"/>
  <c r="EL25" i="18" s="1"/>
  <c r="BH25" i="18"/>
  <c r="EJ25" i="18" s="1"/>
  <c r="BF25" i="18"/>
  <c r="EH25" i="18" s="1"/>
  <c r="BD25" i="18"/>
  <c r="EF25" i="18" s="1"/>
  <c r="BB25" i="18"/>
  <c r="ED25" i="18" s="1"/>
  <c r="AZ25" i="18"/>
  <c r="EB25" i="18" s="1"/>
  <c r="AX25" i="18"/>
  <c r="DZ25" i="18" s="1"/>
  <c r="AV25" i="18"/>
  <c r="DX25" i="18" s="1"/>
  <c r="AT25" i="18"/>
  <c r="DV25" i="18" s="1"/>
  <c r="AR25" i="18"/>
  <c r="DT25" i="18" s="1"/>
  <c r="AP25" i="18"/>
  <c r="DR25" i="18" s="1"/>
  <c r="AN25" i="18"/>
  <c r="DP25" i="18" s="1"/>
  <c r="AL25" i="18"/>
  <c r="DN25" i="18" s="1"/>
  <c r="AJ25" i="18"/>
  <c r="DL25" i="18" s="1"/>
  <c r="AH25" i="18"/>
  <c r="DJ25" i="18" s="1"/>
  <c r="AF25" i="18"/>
  <c r="DH25" i="18" s="1"/>
  <c r="AD25" i="18"/>
  <c r="DF25" i="18" s="1"/>
  <c r="AB25" i="18"/>
  <c r="DD25" i="18" s="1"/>
  <c r="AA25" i="18"/>
  <c r="Z25" i="18"/>
  <c r="Y25" i="18"/>
  <c r="X25" i="18"/>
  <c r="W25" i="18"/>
  <c r="V25" i="18"/>
  <c r="C25" i="18"/>
  <c r="BJ24" i="18"/>
  <c r="EL24" i="18" s="1"/>
  <c r="BH24" i="18"/>
  <c r="EJ24" i="18" s="1"/>
  <c r="BF24" i="18"/>
  <c r="EH24" i="18" s="1"/>
  <c r="BD24" i="18"/>
  <c r="EF24" i="18" s="1"/>
  <c r="BB24" i="18"/>
  <c r="ED24" i="18" s="1"/>
  <c r="AZ24" i="18"/>
  <c r="EB24" i="18" s="1"/>
  <c r="AX24" i="18"/>
  <c r="DZ24" i="18" s="1"/>
  <c r="AV24" i="18"/>
  <c r="DX24" i="18" s="1"/>
  <c r="AT24" i="18"/>
  <c r="DV24" i="18" s="1"/>
  <c r="AR24" i="18"/>
  <c r="DT24" i="18" s="1"/>
  <c r="AP24" i="18"/>
  <c r="DR24" i="18" s="1"/>
  <c r="AN24" i="18"/>
  <c r="DP24" i="18" s="1"/>
  <c r="AL24" i="18"/>
  <c r="DN24" i="18" s="1"/>
  <c r="AJ24" i="18"/>
  <c r="DL24" i="18" s="1"/>
  <c r="AH24" i="18"/>
  <c r="DJ24" i="18" s="1"/>
  <c r="AF24" i="18"/>
  <c r="DH24" i="18" s="1"/>
  <c r="AD24" i="18"/>
  <c r="DF24" i="18" s="1"/>
  <c r="AB24" i="18"/>
  <c r="DD24" i="18" s="1"/>
  <c r="AA24" i="18"/>
  <c r="Z24" i="18"/>
  <c r="Y24" i="18"/>
  <c r="X24" i="18"/>
  <c r="W24" i="18"/>
  <c r="V24" i="18"/>
  <c r="C24" i="18"/>
  <c r="CH23" i="18"/>
  <c r="FB23" i="18" s="1"/>
  <c r="CF23" i="18"/>
  <c r="EZ23" i="18" s="1"/>
  <c r="CD23" i="18"/>
  <c r="EX23" i="18" s="1"/>
  <c r="CB23" i="18"/>
  <c r="EV23" i="18" s="1"/>
  <c r="BZ23" i="18"/>
  <c r="ET23" i="18" s="1"/>
  <c r="BX23" i="18"/>
  <c r="ER23" i="18" s="1"/>
  <c r="BV23" i="18"/>
  <c r="EP23" i="18" s="1"/>
  <c r="BT23" i="18"/>
  <c r="EN23" i="18" s="1"/>
  <c r="BS23" i="18"/>
  <c r="BR23" i="18"/>
  <c r="BQ23" i="18"/>
  <c r="BP23" i="18"/>
  <c r="BN23" i="18"/>
  <c r="BM23" i="18"/>
  <c r="BL23" i="18"/>
  <c r="BJ23" i="18"/>
  <c r="EL23" i="18" s="1"/>
  <c r="BH23" i="18"/>
  <c r="EJ23" i="18" s="1"/>
  <c r="BF23" i="18"/>
  <c r="EH23" i="18" s="1"/>
  <c r="BD23" i="18"/>
  <c r="EF23" i="18" s="1"/>
  <c r="BB23" i="18"/>
  <c r="ED23" i="18" s="1"/>
  <c r="AZ23" i="18"/>
  <c r="EB23" i="18" s="1"/>
  <c r="AX23" i="18"/>
  <c r="DZ23" i="18" s="1"/>
  <c r="AV23" i="18"/>
  <c r="DX23" i="18" s="1"/>
  <c r="AT23" i="18"/>
  <c r="DV23" i="18" s="1"/>
  <c r="AR23" i="18"/>
  <c r="DT23" i="18" s="1"/>
  <c r="AP23" i="18"/>
  <c r="DR23" i="18" s="1"/>
  <c r="AN23" i="18"/>
  <c r="DP23" i="18" s="1"/>
  <c r="AL23" i="18"/>
  <c r="DN23" i="18" s="1"/>
  <c r="AJ23" i="18"/>
  <c r="DL23" i="18" s="1"/>
  <c r="AH23" i="18"/>
  <c r="DJ23" i="18" s="1"/>
  <c r="AF23" i="18"/>
  <c r="DH23" i="18" s="1"/>
  <c r="AD23" i="18"/>
  <c r="DF23" i="18" s="1"/>
  <c r="AB23" i="18"/>
  <c r="DD23" i="18" s="1"/>
  <c r="AA23" i="18"/>
  <c r="Z23" i="18"/>
  <c r="Y23" i="18"/>
  <c r="X23" i="18"/>
  <c r="W23" i="18"/>
  <c r="V23" i="18"/>
  <c r="C23" i="18"/>
  <c r="BJ18" i="18"/>
  <c r="EL18" i="18" s="1"/>
  <c r="BH18" i="18"/>
  <c r="EJ18" i="18" s="1"/>
  <c r="BF18" i="18"/>
  <c r="EH18" i="18" s="1"/>
  <c r="BD18" i="18"/>
  <c r="EF18" i="18" s="1"/>
  <c r="BB18" i="18"/>
  <c r="ED18" i="18" s="1"/>
  <c r="AZ18" i="18"/>
  <c r="EB18" i="18" s="1"/>
  <c r="AX18" i="18"/>
  <c r="DZ18" i="18" s="1"/>
  <c r="AV18" i="18"/>
  <c r="DX18" i="18" s="1"/>
  <c r="AT18" i="18"/>
  <c r="DV18" i="18" s="1"/>
  <c r="AR18" i="18"/>
  <c r="DT18" i="18" s="1"/>
  <c r="AP18" i="18"/>
  <c r="DR18" i="18" s="1"/>
  <c r="AN18" i="18"/>
  <c r="DP18" i="18" s="1"/>
  <c r="AL18" i="18"/>
  <c r="DN18" i="18" s="1"/>
  <c r="AJ18" i="18"/>
  <c r="DL18" i="18" s="1"/>
  <c r="AH18" i="18"/>
  <c r="DJ18" i="18" s="1"/>
  <c r="AF18" i="18"/>
  <c r="DH18" i="18" s="1"/>
  <c r="AD18" i="18"/>
  <c r="DF18" i="18" s="1"/>
  <c r="AB18" i="18"/>
  <c r="DD18" i="18" s="1"/>
  <c r="AA18" i="18"/>
  <c r="Z18" i="18"/>
  <c r="Y18" i="18"/>
  <c r="X18" i="18"/>
  <c r="W18" i="18"/>
  <c r="V18" i="18"/>
  <c r="C18" i="18"/>
  <c r="CH17" i="18"/>
  <c r="CF17" i="18"/>
  <c r="CD17" i="18"/>
  <c r="CB17" i="18"/>
  <c r="BZ17" i="18"/>
  <c r="FB17" i="18" s="1"/>
  <c r="BX17" i="18"/>
  <c r="EZ17" i="18" s="1"/>
  <c r="BV17" i="18"/>
  <c r="EX17" i="18" s="1"/>
  <c r="BT17" i="18"/>
  <c r="EV17" i="18" s="1"/>
  <c r="BS17" i="18"/>
  <c r="BR17" i="18"/>
  <c r="ET17" i="18" s="1"/>
  <c r="BQ17" i="18"/>
  <c r="BP17" i="18"/>
  <c r="ER17" i="18" s="1"/>
  <c r="BN17" i="18"/>
  <c r="EP17" i="18" s="1"/>
  <c r="BM17" i="18"/>
  <c r="BL17" i="18"/>
  <c r="EN17" i="18" s="1"/>
  <c r="BJ17" i="18"/>
  <c r="EL17" i="18" s="1"/>
  <c r="BH17" i="18"/>
  <c r="EJ17" i="18" s="1"/>
  <c r="BF17" i="18"/>
  <c r="EH17" i="18" s="1"/>
  <c r="BD17" i="18"/>
  <c r="EF17" i="18" s="1"/>
  <c r="BB17" i="18"/>
  <c r="ED17" i="18" s="1"/>
  <c r="AZ17" i="18"/>
  <c r="EB17" i="18" s="1"/>
  <c r="AX17" i="18"/>
  <c r="DZ17" i="18" s="1"/>
  <c r="AV17" i="18"/>
  <c r="DX17" i="18" s="1"/>
  <c r="AT17" i="18"/>
  <c r="DV17" i="18" s="1"/>
  <c r="AR17" i="18"/>
  <c r="DT17" i="18" s="1"/>
  <c r="AP17" i="18"/>
  <c r="DR17" i="18" s="1"/>
  <c r="AN17" i="18"/>
  <c r="DP17" i="18" s="1"/>
  <c r="AL17" i="18"/>
  <c r="DN17" i="18" s="1"/>
  <c r="AJ17" i="18"/>
  <c r="DL17" i="18" s="1"/>
  <c r="AH17" i="18"/>
  <c r="DJ17" i="18" s="1"/>
  <c r="AF17" i="18"/>
  <c r="DH17" i="18" s="1"/>
  <c r="AD17" i="18"/>
  <c r="DF17" i="18" s="1"/>
  <c r="AB17" i="18"/>
  <c r="DD17" i="18" s="1"/>
  <c r="AA17" i="18"/>
  <c r="Z17" i="18"/>
  <c r="Y17" i="18"/>
  <c r="X17" i="18"/>
  <c r="W17" i="18"/>
  <c r="V17" i="18"/>
  <c r="C17" i="18"/>
  <c r="BJ16" i="18"/>
  <c r="EL16" i="18" s="1"/>
  <c r="BH16" i="18"/>
  <c r="EJ16" i="18" s="1"/>
  <c r="BF16" i="18"/>
  <c r="EH16" i="18" s="1"/>
  <c r="BD16" i="18"/>
  <c r="EF16" i="18" s="1"/>
  <c r="BB16" i="18"/>
  <c r="ED16" i="18" s="1"/>
  <c r="AZ16" i="18"/>
  <c r="EB16" i="18" s="1"/>
  <c r="AX16" i="18"/>
  <c r="DZ16" i="18" s="1"/>
  <c r="AV16" i="18"/>
  <c r="DX16" i="18" s="1"/>
  <c r="AT16" i="18"/>
  <c r="DV16" i="18" s="1"/>
  <c r="AR16" i="18"/>
  <c r="DT16" i="18" s="1"/>
  <c r="AP16" i="18"/>
  <c r="DR16" i="18" s="1"/>
  <c r="AN16" i="18"/>
  <c r="DP16" i="18" s="1"/>
  <c r="AL16" i="18"/>
  <c r="DN16" i="18" s="1"/>
  <c r="AJ16" i="18"/>
  <c r="DL16" i="18" s="1"/>
  <c r="AH16" i="18"/>
  <c r="DJ16" i="18" s="1"/>
  <c r="AF16" i="18"/>
  <c r="DH16" i="18" s="1"/>
  <c r="AD16" i="18"/>
  <c r="DF16" i="18" s="1"/>
  <c r="AB16" i="18"/>
  <c r="DD16" i="18" s="1"/>
  <c r="AA16" i="18"/>
  <c r="Z16" i="18"/>
  <c r="Y16" i="18"/>
  <c r="X16" i="18"/>
  <c r="W16" i="18"/>
  <c r="V16" i="18"/>
  <c r="C16" i="18"/>
  <c r="CH15" i="18"/>
  <c r="CF15" i="18"/>
  <c r="CD15" i="18"/>
  <c r="CB15" i="18"/>
  <c r="BZ15" i="18"/>
  <c r="FB15" i="18" s="1"/>
  <c r="BX15" i="18"/>
  <c r="EZ15" i="18" s="1"/>
  <c r="BV15" i="18"/>
  <c r="EX15" i="18" s="1"/>
  <c r="BT15" i="18"/>
  <c r="EV15" i="18" s="1"/>
  <c r="BS15" i="18"/>
  <c r="BR15" i="18"/>
  <c r="ET15" i="18" s="1"/>
  <c r="BQ15" i="18"/>
  <c r="BP15" i="18"/>
  <c r="ER15" i="18" s="1"/>
  <c r="BN15" i="18"/>
  <c r="EP15" i="18" s="1"/>
  <c r="BM15" i="18"/>
  <c r="BL15" i="18"/>
  <c r="EN15" i="18" s="1"/>
  <c r="BJ15" i="18"/>
  <c r="EL15" i="18" s="1"/>
  <c r="BH15" i="18"/>
  <c r="EJ15" i="18" s="1"/>
  <c r="BF15" i="18"/>
  <c r="EH15" i="18" s="1"/>
  <c r="BD15" i="18"/>
  <c r="EF15" i="18" s="1"/>
  <c r="BB15" i="18"/>
  <c r="ED15" i="18" s="1"/>
  <c r="AZ15" i="18"/>
  <c r="EB15" i="18" s="1"/>
  <c r="AX15" i="18"/>
  <c r="DZ15" i="18" s="1"/>
  <c r="AV15" i="18"/>
  <c r="DX15" i="18" s="1"/>
  <c r="AT15" i="18"/>
  <c r="DV15" i="18" s="1"/>
  <c r="AR15" i="18"/>
  <c r="DT15" i="18" s="1"/>
  <c r="AP15" i="18"/>
  <c r="DR15" i="18" s="1"/>
  <c r="AN15" i="18"/>
  <c r="DP15" i="18" s="1"/>
  <c r="AL15" i="18"/>
  <c r="DN15" i="18" s="1"/>
  <c r="AJ15" i="18"/>
  <c r="DL15" i="18" s="1"/>
  <c r="AH15" i="18"/>
  <c r="DJ15" i="18" s="1"/>
  <c r="AF15" i="18"/>
  <c r="DH15" i="18" s="1"/>
  <c r="AD15" i="18"/>
  <c r="DF15" i="18" s="1"/>
  <c r="AB15" i="18"/>
  <c r="DD15" i="18" s="1"/>
  <c r="AA15" i="18"/>
  <c r="Z15" i="18"/>
  <c r="Y15" i="18"/>
  <c r="X15" i="18"/>
  <c r="W15" i="18"/>
  <c r="V15" i="18"/>
  <c r="C15" i="18"/>
  <c r="AG11" i="18"/>
  <c r="AU190" i="13"/>
  <c r="AU188" i="13"/>
  <c r="AP27" i="13"/>
  <c r="AP31" i="13"/>
  <c r="AP35" i="13"/>
  <c r="AP34" i="13"/>
  <c r="AP33" i="13"/>
  <c r="AP32" i="13"/>
  <c r="AP28" i="13"/>
  <c r="AP26" i="13"/>
  <c r="AP25" i="13"/>
  <c r="AP24" i="13"/>
  <c r="AP23" i="13"/>
  <c r="AP22" i="13"/>
  <c r="AP21" i="13"/>
  <c r="AP20" i="13"/>
  <c r="AP17" i="13"/>
  <c r="AP19" i="13"/>
  <c r="S15" i="13"/>
  <c r="S13" i="13"/>
  <c r="S12" i="13"/>
  <c r="S11" i="13"/>
  <c r="Z9" i="16"/>
  <c r="DU7" i="16" s="1"/>
  <c r="CC73" i="16"/>
  <c r="CM74" i="16" s="1"/>
  <c r="AT73" i="16"/>
  <c r="BD74" i="16" s="1"/>
  <c r="CE71" i="16"/>
  <c r="AP71" i="16"/>
  <c r="AQ71" i="16" s="1"/>
  <c r="AR71" i="16" s="1"/>
  <c r="CO70" i="16"/>
  <c r="CE70" i="16"/>
  <c r="BS70" i="16"/>
  <c r="BR70" i="16"/>
  <c r="BA70" i="16"/>
  <c r="BB70" i="16" s="1"/>
  <c r="BC70" i="16" s="1"/>
  <c r="AP70" i="16"/>
  <c r="AQ70" i="16" s="1"/>
  <c r="AR70" i="16" s="1"/>
  <c r="V70" i="16"/>
  <c r="U70" i="16"/>
  <c r="T70" i="16"/>
  <c r="S70" i="16"/>
  <c r="R70" i="16"/>
  <c r="Q70" i="16"/>
  <c r="P70" i="16"/>
  <c r="O70" i="16"/>
  <c r="N70" i="16"/>
  <c r="M70" i="16"/>
  <c r="L70" i="16"/>
  <c r="K70" i="16"/>
  <c r="J70" i="16"/>
  <c r="H70" i="16"/>
  <c r="CO69" i="16"/>
  <c r="CE69" i="16"/>
  <c r="BS69" i="16"/>
  <c r="BR69" i="16"/>
  <c r="BA69" i="16"/>
  <c r="BB69" i="16" s="1"/>
  <c r="BC69" i="16" s="1"/>
  <c r="AP69" i="16"/>
  <c r="AQ69" i="16" s="1"/>
  <c r="AR69" i="16" s="1"/>
  <c r="AE69" i="16"/>
  <c r="AF69" i="16" s="1"/>
  <c r="AG69" i="16" s="1"/>
  <c r="V69" i="16"/>
  <c r="U69" i="16"/>
  <c r="T69" i="16"/>
  <c r="S69" i="16"/>
  <c r="R69" i="16"/>
  <c r="Q69" i="16"/>
  <c r="P69" i="16"/>
  <c r="O69" i="16"/>
  <c r="N69" i="16"/>
  <c r="M69" i="16"/>
  <c r="L69" i="16"/>
  <c r="K69" i="16"/>
  <c r="J69" i="16"/>
  <c r="H69" i="16"/>
  <c r="CO68" i="16"/>
  <c r="CE68" i="16"/>
  <c r="BS68" i="16"/>
  <c r="BR68" i="16"/>
  <c r="BA68" i="16"/>
  <c r="BB68" i="16" s="1"/>
  <c r="BC68" i="16" s="1"/>
  <c r="AP68" i="16"/>
  <c r="AQ68" i="16" s="1"/>
  <c r="AR68" i="16" s="1"/>
  <c r="AE68" i="16"/>
  <c r="AF68" i="16" s="1"/>
  <c r="AG68" i="16" s="1"/>
  <c r="V68" i="16"/>
  <c r="U68" i="16"/>
  <c r="J68" i="16"/>
  <c r="K68" i="16" s="1"/>
  <c r="L68" i="16" s="1"/>
  <c r="M68" i="16" s="1"/>
  <c r="N68" i="16" s="1"/>
  <c r="O68" i="16" s="1"/>
  <c r="P68" i="16" s="1"/>
  <c r="Q68" i="16" s="1"/>
  <c r="R68" i="16" s="1"/>
  <c r="S68" i="16" s="1"/>
  <c r="T68" i="16" s="1"/>
  <c r="H68" i="16"/>
  <c r="CO67" i="16"/>
  <c r="CE67" i="16"/>
  <c r="BA67" i="16"/>
  <c r="BB67" i="16" s="1"/>
  <c r="BC67" i="16" s="1"/>
  <c r="AP67" i="16"/>
  <c r="AQ67" i="16" s="1"/>
  <c r="AR67" i="16" s="1"/>
  <c r="AE67" i="16"/>
  <c r="AF67" i="16" s="1"/>
  <c r="AG67" i="16" s="1"/>
  <c r="V67" i="16"/>
  <c r="U67" i="16"/>
  <c r="T67" i="16"/>
  <c r="S67" i="16"/>
  <c r="R67" i="16"/>
  <c r="Q67" i="16"/>
  <c r="P67" i="16"/>
  <c r="O67" i="16"/>
  <c r="N67" i="16"/>
  <c r="M67" i="16"/>
  <c r="L67" i="16"/>
  <c r="K67" i="16"/>
  <c r="J67" i="16"/>
  <c r="H67" i="16"/>
  <c r="CO66" i="16"/>
  <c r="CE66" i="16"/>
  <c r="BA66" i="16"/>
  <c r="BB66" i="16" s="1"/>
  <c r="BC66" i="16" s="1"/>
  <c r="AP66" i="16"/>
  <c r="AQ66" i="16" s="1"/>
  <c r="AR66" i="16" s="1"/>
  <c r="AE66" i="16"/>
  <c r="AF66" i="16" s="1"/>
  <c r="AG66" i="16" s="1"/>
  <c r="V66" i="16"/>
  <c r="U66" i="16"/>
  <c r="T66" i="16"/>
  <c r="S66" i="16"/>
  <c r="R66" i="16"/>
  <c r="Q66" i="16"/>
  <c r="P66" i="16"/>
  <c r="O66" i="16"/>
  <c r="N66" i="16"/>
  <c r="M66" i="16"/>
  <c r="L66" i="16"/>
  <c r="K66" i="16"/>
  <c r="J66" i="16"/>
  <c r="H66" i="16"/>
  <c r="CO65" i="16"/>
  <c r="CE65" i="16"/>
  <c r="BA65" i="16"/>
  <c r="BB65" i="16" s="1"/>
  <c r="BC65" i="16" s="1"/>
  <c r="AP65" i="16"/>
  <c r="AQ65" i="16" s="1"/>
  <c r="AR65" i="16" s="1"/>
  <c r="AE65" i="16"/>
  <c r="AF65" i="16" s="1"/>
  <c r="AG65" i="16" s="1"/>
  <c r="V65" i="16"/>
  <c r="U65" i="16"/>
  <c r="T65" i="16"/>
  <c r="S65" i="16"/>
  <c r="R65" i="16"/>
  <c r="Q65" i="16"/>
  <c r="P65" i="16"/>
  <c r="O65" i="16"/>
  <c r="N65" i="16"/>
  <c r="M65" i="16"/>
  <c r="L65" i="16"/>
  <c r="K65" i="16"/>
  <c r="J65" i="16"/>
  <c r="H65" i="16"/>
  <c r="CO64" i="16"/>
  <c r="CE64" i="16"/>
  <c r="BS64" i="16"/>
  <c r="BA64" i="16"/>
  <c r="BB64" i="16" s="1"/>
  <c r="BC64" i="16" s="1"/>
  <c r="AP64" i="16"/>
  <c r="AQ64" i="16" s="1"/>
  <c r="AR64" i="16" s="1"/>
  <c r="AE64" i="16"/>
  <c r="AF64" i="16" s="1"/>
  <c r="AG64" i="16" s="1"/>
  <c r="V64" i="16"/>
  <c r="U64" i="16"/>
  <c r="T64" i="16"/>
  <c r="H64" i="16"/>
  <c r="BS63" i="16"/>
  <c r="BL63" i="16"/>
  <c r="BA63" i="16"/>
  <c r="BB63" i="16" s="1"/>
  <c r="BC63" i="16" s="1"/>
  <c r="AP63" i="16"/>
  <c r="AQ63" i="16" s="1"/>
  <c r="AR63" i="16" s="1"/>
  <c r="AE63" i="16"/>
  <c r="AF63" i="16" s="1"/>
  <c r="AG63" i="16" s="1"/>
  <c r="V63" i="16"/>
  <c r="U63" i="16"/>
  <c r="T63" i="16"/>
  <c r="H63" i="16"/>
  <c r="BS62" i="16"/>
  <c r="BL62" i="16"/>
  <c r="BA62" i="16"/>
  <c r="BB62" i="16" s="1"/>
  <c r="BC62" i="16" s="1"/>
  <c r="AP62" i="16"/>
  <c r="AQ62" i="16" s="1"/>
  <c r="AR62" i="16" s="1"/>
  <c r="AE62" i="16"/>
  <c r="AF62" i="16" s="1"/>
  <c r="AG62" i="16" s="1"/>
  <c r="V62" i="16"/>
  <c r="U62" i="16"/>
  <c r="T62" i="16"/>
  <c r="H62" i="16"/>
  <c r="CO61" i="16"/>
  <c r="CE61" i="16"/>
  <c r="BS61" i="16"/>
  <c r="BL61" i="16"/>
  <c r="BA61" i="16"/>
  <c r="BB61" i="16" s="1"/>
  <c r="BC61" i="16" s="1"/>
  <c r="AP61" i="16"/>
  <c r="AQ61" i="16" s="1"/>
  <c r="AR61" i="16" s="1"/>
  <c r="AE61" i="16"/>
  <c r="AF61" i="16" s="1"/>
  <c r="AG61" i="16" s="1"/>
  <c r="V61" i="16"/>
  <c r="U61" i="16"/>
  <c r="T61" i="16"/>
  <c r="H61" i="16"/>
  <c r="CO60" i="16"/>
  <c r="CE60" i="16"/>
  <c r="BS60" i="16"/>
  <c r="BL60" i="16"/>
  <c r="BA60" i="16"/>
  <c r="BB60" i="16" s="1"/>
  <c r="BC60" i="16" s="1"/>
  <c r="AP60" i="16"/>
  <c r="AQ60" i="16" s="1"/>
  <c r="AR60" i="16" s="1"/>
  <c r="AE60" i="16"/>
  <c r="AF60" i="16" s="1"/>
  <c r="AG60" i="16" s="1"/>
  <c r="V60" i="16"/>
  <c r="U60" i="16"/>
  <c r="T60" i="16"/>
  <c r="H60" i="16"/>
  <c r="CO59" i="16"/>
  <c r="CE59" i="16"/>
  <c r="BS59" i="16"/>
  <c r="BL59" i="16"/>
  <c r="BA59" i="16"/>
  <c r="BB59" i="16" s="1"/>
  <c r="BC59" i="16" s="1"/>
  <c r="AP59" i="16"/>
  <c r="AQ59" i="16" s="1"/>
  <c r="AR59" i="16" s="1"/>
  <c r="AE59" i="16"/>
  <c r="AF59" i="16" s="1"/>
  <c r="AG59" i="16" s="1"/>
  <c r="V59" i="16"/>
  <c r="U59" i="16"/>
  <c r="T59" i="16"/>
  <c r="H59" i="16"/>
  <c r="CO58" i="16"/>
  <c r="CE58" i="16"/>
  <c r="BS58" i="16"/>
  <c r="BL58" i="16"/>
  <c r="BA58" i="16"/>
  <c r="BB58" i="16" s="1"/>
  <c r="BC58" i="16" s="1"/>
  <c r="AP58" i="16"/>
  <c r="AQ58" i="16" s="1"/>
  <c r="AR58" i="16" s="1"/>
  <c r="AE58" i="16"/>
  <c r="AF58" i="16" s="1"/>
  <c r="AG58" i="16" s="1"/>
  <c r="V58" i="16"/>
  <c r="U58" i="16"/>
  <c r="T58" i="16"/>
  <c r="H58" i="16"/>
  <c r="CO57" i="16"/>
  <c r="CE57" i="16"/>
  <c r="BS57" i="16"/>
  <c r="BL57" i="16"/>
  <c r="BA57" i="16"/>
  <c r="BB57" i="16" s="1"/>
  <c r="BC57" i="16" s="1"/>
  <c r="AP57" i="16"/>
  <c r="AQ57" i="16" s="1"/>
  <c r="AR57" i="16" s="1"/>
  <c r="AE57" i="16"/>
  <c r="AF57" i="16" s="1"/>
  <c r="AG57" i="16" s="1"/>
  <c r="V57" i="16"/>
  <c r="U57" i="16"/>
  <c r="T57" i="16"/>
  <c r="H57" i="16"/>
  <c r="CO56" i="16"/>
  <c r="CE56" i="16"/>
  <c r="BS56" i="16"/>
  <c r="BL56" i="16"/>
  <c r="BA56" i="16"/>
  <c r="BB56" i="16" s="1"/>
  <c r="BC56" i="16" s="1"/>
  <c r="AP56" i="16"/>
  <c r="AQ56" i="16" s="1"/>
  <c r="AR56" i="16" s="1"/>
  <c r="AE56" i="16"/>
  <c r="AF56" i="16" s="1"/>
  <c r="AG56" i="16" s="1"/>
  <c r="V56" i="16"/>
  <c r="U56" i="16"/>
  <c r="T56" i="16"/>
  <c r="H56" i="16"/>
  <c r="CO55" i="16"/>
  <c r="CE55" i="16"/>
  <c r="BS55" i="16"/>
  <c r="BL55" i="16"/>
  <c r="BA55" i="16"/>
  <c r="BB55" i="16" s="1"/>
  <c r="BC55" i="16" s="1"/>
  <c r="AP55" i="16"/>
  <c r="AQ55" i="16" s="1"/>
  <c r="AR55" i="16" s="1"/>
  <c r="AE55" i="16"/>
  <c r="AF55" i="16" s="1"/>
  <c r="AG55" i="16" s="1"/>
  <c r="V55" i="16"/>
  <c r="U55" i="16"/>
  <c r="T55" i="16"/>
  <c r="H55" i="16"/>
  <c r="CO54" i="16"/>
  <c r="CE54" i="16"/>
  <c r="BS54" i="16"/>
  <c r="BL54" i="16"/>
  <c r="BA54" i="16"/>
  <c r="BB54" i="16" s="1"/>
  <c r="BC54" i="16" s="1"/>
  <c r="AP54" i="16"/>
  <c r="AQ54" i="16" s="1"/>
  <c r="AR54" i="16" s="1"/>
  <c r="AE54" i="16"/>
  <c r="AF54" i="16" s="1"/>
  <c r="AG54" i="16" s="1"/>
  <c r="V54" i="16"/>
  <c r="U54" i="16"/>
  <c r="J54" i="16"/>
  <c r="K54" i="16" s="1"/>
  <c r="L54" i="16" s="1"/>
  <c r="M54" i="16" s="1"/>
  <c r="N54" i="16" s="1"/>
  <c r="O54" i="16" s="1"/>
  <c r="P54" i="16" s="1"/>
  <c r="Q54" i="16" s="1"/>
  <c r="R54" i="16" s="1"/>
  <c r="S54" i="16" s="1"/>
  <c r="T54" i="16" s="1"/>
  <c r="H54" i="16"/>
  <c r="BA53" i="16"/>
  <c r="BB53" i="16" s="1"/>
  <c r="BC53" i="16" s="1"/>
  <c r="AP53" i="16"/>
  <c r="AQ53" i="16" s="1"/>
  <c r="AR53" i="16" s="1"/>
  <c r="AE53" i="16"/>
  <c r="AF53" i="16" s="1"/>
  <c r="AG53" i="16" s="1"/>
  <c r="V53" i="16"/>
  <c r="U53" i="16"/>
  <c r="T53" i="16"/>
  <c r="H53" i="16"/>
  <c r="AP52" i="16"/>
  <c r="AQ52" i="16" s="1"/>
  <c r="AR52" i="16" s="1"/>
  <c r="V52" i="16"/>
  <c r="U52" i="16"/>
  <c r="T52" i="16"/>
  <c r="H52" i="16"/>
  <c r="CH51" i="16"/>
  <c r="CF51" i="16"/>
  <c r="CD51" i="16"/>
  <c r="CB51" i="16"/>
  <c r="BZ51" i="16"/>
  <c r="BX51" i="16"/>
  <c r="BV51" i="16"/>
  <c r="BT51" i="16"/>
  <c r="BR51" i="16"/>
  <c r="BP51" i="16"/>
  <c r="AP51" i="16"/>
  <c r="AQ51" i="16" s="1"/>
  <c r="AR51" i="16" s="1"/>
  <c r="V51" i="16"/>
  <c r="U51" i="16"/>
  <c r="T51" i="16"/>
  <c r="H51" i="16"/>
  <c r="CH50" i="16"/>
  <c r="CF50" i="16"/>
  <c r="CD50" i="16"/>
  <c r="CB50" i="16"/>
  <c r="BZ50" i="16"/>
  <c r="BX50" i="16"/>
  <c r="BV50" i="16"/>
  <c r="BT50" i="16"/>
  <c r="BR50" i="16"/>
  <c r="BP50" i="16"/>
  <c r="AP50" i="16"/>
  <c r="AQ50" i="16" s="1"/>
  <c r="AR50" i="16" s="1"/>
  <c r="AG50" i="16"/>
  <c r="AP49" i="16"/>
  <c r="AQ49" i="16" s="1"/>
  <c r="AR49" i="16" s="1"/>
  <c r="AG49" i="16"/>
  <c r="AP48" i="16"/>
  <c r="AQ48" i="16" s="1"/>
  <c r="AR48" i="16" s="1"/>
  <c r="AG48" i="16"/>
  <c r="CP47" i="16"/>
  <c r="CN47" i="16"/>
  <c r="CL47" i="16"/>
  <c r="CJ47" i="16"/>
  <c r="CH47" i="16"/>
  <c r="CF47" i="16"/>
  <c r="CD47" i="16"/>
  <c r="CB47" i="16"/>
  <c r="BZ47" i="16"/>
  <c r="BX47" i="16"/>
  <c r="BV47" i="16"/>
  <c r="BT47" i="16"/>
  <c r="BR47" i="16"/>
  <c r="BP47" i="16"/>
  <c r="AP47" i="16"/>
  <c r="AQ47" i="16" s="1"/>
  <c r="AR47" i="16" s="1"/>
  <c r="AG47" i="16"/>
  <c r="AP46" i="16"/>
  <c r="AQ46" i="16" s="1"/>
  <c r="AR46" i="16" s="1"/>
  <c r="CP45" i="16"/>
  <c r="CN45" i="16"/>
  <c r="CL45" i="16"/>
  <c r="CJ45" i="16"/>
  <c r="CH45" i="16"/>
  <c r="CF45" i="16"/>
  <c r="CD45" i="16"/>
  <c r="CB45" i="16"/>
  <c r="BZ45" i="16"/>
  <c r="BX45" i="16"/>
  <c r="BV45" i="16"/>
  <c r="BT45" i="16"/>
  <c r="BR45" i="16"/>
  <c r="BP45" i="16"/>
  <c r="CP44" i="16"/>
  <c r="CN44" i="16"/>
  <c r="CL44" i="16"/>
  <c r="CJ44" i="16"/>
  <c r="CH44" i="16"/>
  <c r="CF44" i="16"/>
  <c r="CD44" i="16"/>
  <c r="CB44" i="16"/>
  <c r="BZ44" i="16"/>
  <c r="BX44" i="16"/>
  <c r="BV44" i="16"/>
  <c r="BT44" i="16"/>
  <c r="BR44" i="16"/>
  <c r="BP44" i="16"/>
  <c r="AW44" i="16"/>
  <c r="AV44" i="16"/>
  <c r="AU44" i="16"/>
  <c r="AT44" i="16"/>
  <c r="AS44" i="16"/>
  <c r="AR44" i="16"/>
  <c r="AO44" i="16"/>
  <c r="AN44" i="16"/>
  <c r="AM44" i="16"/>
  <c r="AL44" i="16"/>
  <c r="AK44" i="16"/>
  <c r="AJ44" i="16"/>
  <c r="AG44" i="16"/>
  <c r="AF44" i="16"/>
  <c r="AE44" i="16"/>
  <c r="AD44" i="16"/>
  <c r="AC44" i="16"/>
  <c r="AB44" i="16"/>
  <c r="T44" i="16"/>
  <c r="R44" i="16"/>
  <c r="CP43" i="16"/>
  <c r="CN43" i="16"/>
  <c r="CL43" i="16"/>
  <c r="CJ43" i="16"/>
  <c r="CH43" i="16"/>
  <c r="CF43" i="16"/>
  <c r="CD43" i="16"/>
  <c r="CB43" i="16"/>
  <c r="BZ43" i="16"/>
  <c r="BX43" i="16"/>
  <c r="BV43" i="16"/>
  <c r="BT43" i="16"/>
  <c r="BR43" i="16"/>
  <c r="BP43" i="16"/>
  <c r="AW43" i="16"/>
  <c r="AV43" i="16"/>
  <c r="AU43" i="16"/>
  <c r="AT43" i="16"/>
  <c r="AS43" i="16"/>
  <c r="AR43" i="16"/>
  <c r="AO43" i="16"/>
  <c r="AN43" i="16"/>
  <c r="AM43" i="16"/>
  <c r="AL43" i="16"/>
  <c r="AK43" i="16"/>
  <c r="AJ43" i="16"/>
  <c r="AG43" i="16"/>
  <c r="AF43" i="16"/>
  <c r="AE43" i="16"/>
  <c r="AD43" i="16"/>
  <c r="AC43" i="16"/>
  <c r="AB43" i="16"/>
  <c r="X43" i="16"/>
  <c r="V43" i="16"/>
  <c r="T43" i="16"/>
  <c r="CP42" i="16"/>
  <c r="CN42" i="16"/>
  <c r="CL42" i="16"/>
  <c r="CJ42" i="16"/>
  <c r="CH42" i="16"/>
  <c r="CF42" i="16"/>
  <c r="CD42" i="16"/>
  <c r="CB42" i="16"/>
  <c r="BZ42" i="16"/>
  <c r="BX42" i="16"/>
  <c r="BV42" i="16"/>
  <c r="BT42" i="16"/>
  <c r="BR42" i="16"/>
  <c r="BP42" i="16"/>
  <c r="AW42" i="16"/>
  <c r="AV42" i="16"/>
  <c r="AU42" i="16"/>
  <c r="AT42" i="16"/>
  <c r="AS42" i="16"/>
  <c r="AR42" i="16"/>
  <c r="AO42" i="16"/>
  <c r="AN42" i="16"/>
  <c r="AM42" i="16"/>
  <c r="AL42" i="16"/>
  <c r="AK42" i="16"/>
  <c r="AJ42" i="16"/>
  <c r="AG42" i="16"/>
  <c r="AF42" i="16"/>
  <c r="AE42" i="16"/>
  <c r="AD42" i="16"/>
  <c r="AC42" i="16"/>
  <c r="AB42" i="16"/>
  <c r="X42" i="16"/>
  <c r="V42" i="16"/>
  <c r="T42" i="16"/>
  <c r="AW41" i="16"/>
  <c r="AV41" i="16"/>
  <c r="AU41" i="16"/>
  <c r="AT41" i="16"/>
  <c r="AS41" i="16"/>
  <c r="AR41" i="16"/>
  <c r="AO41" i="16"/>
  <c r="AN41" i="16"/>
  <c r="AM41" i="16"/>
  <c r="AL41" i="16"/>
  <c r="AK41" i="16"/>
  <c r="AJ41" i="16"/>
  <c r="AG41" i="16"/>
  <c r="AF41" i="16"/>
  <c r="AE41" i="16"/>
  <c r="AD41" i="16"/>
  <c r="AC41" i="16"/>
  <c r="AB41" i="16"/>
  <c r="X41" i="16"/>
  <c r="V41" i="16"/>
  <c r="T41" i="16"/>
  <c r="AW40" i="16"/>
  <c r="AV40" i="16"/>
  <c r="AU40" i="16"/>
  <c r="AT40" i="16"/>
  <c r="AS40" i="16"/>
  <c r="AR40" i="16"/>
  <c r="AO40" i="16"/>
  <c r="AN40" i="16"/>
  <c r="AM40" i="16"/>
  <c r="AL40" i="16"/>
  <c r="AK40" i="16"/>
  <c r="AJ40" i="16"/>
  <c r="AG40" i="16"/>
  <c r="AF40" i="16"/>
  <c r="AE40" i="16"/>
  <c r="AD40" i="16"/>
  <c r="AC40" i="16"/>
  <c r="AB40" i="16"/>
  <c r="V40" i="16"/>
  <c r="T40" i="16"/>
  <c r="AW39" i="16"/>
  <c r="AV39" i="16"/>
  <c r="AU39" i="16"/>
  <c r="AT39" i="16"/>
  <c r="AS39" i="16"/>
  <c r="AR39" i="16"/>
  <c r="AO39" i="16"/>
  <c r="AN39" i="16"/>
  <c r="AM39" i="16"/>
  <c r="AL39" i="16"/>
  <c r="AK39" i="16"/>
  <c r="AJ39" i="16"/>
  <c r="AG39" i="16"/>
  <c r="AF39" i="16"/>
  <c r="AE39" i="16"/>
  <c r="AD39" i="16"/>
  <c r="AC39" i="16"/>
  <c r="AB39" i="16"/>
  <c r="Z39" i="16"/>
  <c r="X39" i="16"/>
  <c r="V39" i="16"/>
  <c r="T39" i="16"/>
  <c r="R39" i="16"/>
  <c r="CC38" i="16"/>
  <c r="CD38" i="16" s="1"/>
  <c r="CE38" i="16" s="1"/>
  <c r="BF38" i="16"/>
  <c r="BE38" i="16"/>
  <c r="BD38" i="16"/>
  <c r="BC38" i="16"/>
  <c r="BB38" i="16"/>
  <c r="BA38" i="16"/>
  <c r="CB36" i="16"/>
  <c r="CC36" i="16" s="1"/>
  <c r="CD36" i="16" s="1"/>
  <c r="CE36" i="16" s="1"/>
  <c r="BQ36" i="16"/>
  <c r="CB35" i="16"/>
  <c r="CC35" i="16" s="1"/>
  <c r="CD35" i="16" s="1"/>
  <c r="CE35" i="16" s="1"/>
  <c r="BQ35" i="16"/>
  <c r="BI35" i="16"/>
  <c r="BK35" i="16" s="1"/>
  <c r="BM35" i="16" s="1"/>
  <c r="BO35" i="16" s="1"/>
  <c r="CQ34" i="16"/>
  <c r="BF34" i="16"/>
  <c r="BD34" i="16"/>
  <c r="BB34" i="16"/>
  <c r="AZ34" i="16"/>
  <c r="AX34" i="16"/>
  <c r="AV34" i="16"/>
  <c r="AT34" i="16"/>
  <c r="AR34" i="16"/>
  <c r="AP34" i="16"/>
  <c r="AN34" i="16"/>
  <c r="AL34" i="16"/>
  <c r="AJ34" i="16"/>
  <c r="AH34" i="16"/>
  <c r="AF34" i="16"/>
  <c r="AD34" i="16"/>
  <c r="AB34" i="16"/>
  <c r="Z34" i="16"/>
  <c r="X34" i="16"/>
  <c r="V34" i="16"/>
  <c r="T34" i="16"/>
  <c r="R34" i="16"/>
  <c r="P34" i="16"/>
  <c r="N34" i="16"/>
  <c r="L34" i="16"/>
  <c r="J34" i="16"/>
  <c r="H34" i="16"/>
  <c r="F34" i="16"/>
  <c r="D34" i="16"/>
  <c r="B34" i="16"/>
  <c r="CQ33" i="16"/>
  <c r="CB33" i="16"/>
  <c r="CC33" i="16" s="1"/>
  <c r="CD33" i="16" s="1"/>
  <c r="CE33" i="16" s="1"/>
  <c r="BI33" i="16"/>
  <c r="BJ33" i="16" s="1"/>
  <c r="BK33" i="16" s="1"/>
  <c r="BL33" i="16" s="1"/>
  <c r="BM33" i="16" s="1"/>
  <c r="BN33" i="16" s="1"/>
  <c r="BO33" i="16" s="1"/>
  <c r="BP33" i="16" s="1"/>
  <c r="BQ33" i="16" s="1"/>
  <c r="BR33" i="16" s="1"/>
  <c r="BF33" i="16"/>
  <c r="BD33" i="16"/>
  <c r="BB33" i="16"/>
  <c r="AZ33" i="16"/>
  <c r="AX33" i="16"/>
  <c r="AV33" i="16"/>
  <c r="AT33" i="16"/>
  <c r="AR33" i="16"/>
  <c r="AP33" i="16"/>
  <c r="AN33" i="16"/>
  <c r="AL33" i="16"/>
  <c r="AJ33" i="16"/>
  <c r="AH33" i="16"/>
  <c r="AF33" i="16"/>
  <c r="AD33" i="16"/>
  <c r="AB33" i="16"/>
  <c r="Z33" i="16"/>
  <c r="X33" i="16"/>
  <c r="V33" i="16"/>
  <c r="T33" i="16"/>
  <c r="R33" i="16"/>
  <c r="P33" i="16"/>
  <c r="N33" i="16"/>
  <c r="L33" i="16"/>
  <c r="J33" i="16"/>
  <c r="H33" i="16"/>
  <c r="F33" i="16"/>
  <c r="D33" i="16"/>
  <c r="B33" i="16"/>
  <c r="CQ32" i="16"/>
  <c r="CE29" i="16"/>
  <c r="CD29" i="16"/>
  <c r="CC29" i="16"/>
  <c r="CB29" i="16"/>
  <c r="BZ29" i="16"/>
  <c r="BY29" i="16"/>
  <c r="BX29" i="16"/>
  <c r="BP29" i="16"/>
  <c r="EU29" i="16" s="1"/>
  <c r="BN29" i="16"/>
  <c r="ES29" i="16" s="1"/>
  <c r="BL29" i="16"/>
  <c r="EQ29" i="16" s="1"/>
  <c r="BJ29" i="16"/>
  <c r="EO29" i="16" s="1"/>
  <c r="BH29" i="16"/>
  <c r="EM29" i="16" s="1"/>
  <c r="BF29" i="16"/>
  <c r="EK29" i="16" s="1"/>
  <c r="BD29" i="16"/>
  <c r="EI29" i="16" s="1"/>
  <c r="BB29" i="16"/>
  <c r="EG29" i="16" s="1"/>
  <c r="AZ29" i="16"/>
  <c r="EE29" i="16" s="1"/>
  <c r="AX29" i="16"/>
  <c r="EC29" i="16" s="1"/>
  <c r="AV29" i="16"/>
  <c r="EA29" i="16" s="1"/>
  <c r="AT29" i="16"/>
  <c r="DY29" i="16" s="1"/>
  <c r="AR29" i="16"/>
  <c r="DW29" i="16" s="1"/>
  <c r="AP29" i="16"/>
  <c r="DU29" i="16" s="1"/>
  <c r="AN29" i="16"/>
  <c r="DS29" i="16" s="1"/>
  <c r="AL29" i="16"/>
  <c r="DQ29" i="16" s="1"/>
  <c r="AJ29" i="16"/>
  <c r="DO29" i="16" s="1"/>
  <c r="AH29" i="16"/>
  <c r="DM29" i="16" s="1"/>
  <c r="AF29" i="16"/>
  <c r="DK29" i="16" s="1"/>
  <c r="AD29" i="16"/>
  <c r="DI29" i="16" s="1"/>
  <c r="AB29" i="16"/>
  <c r="DG29" i="16" s="1"/>
  <c r="Z29" i="16"/>
  <c r="DE29" i="16" s="1"/>
  <c r="X29" i="16"/>
  <c r="DC29" i="16" s="1"/>
  <c r="V29" i="16"/>
  <c r="DA29" i="16" s="1"/>
  <c r="T29" i="16"/>
  <c r="CY29" i="16" s="1"/>
  <c r="R29" i="16"/>
  <c r="CW29" i="16" s="1"/>
  <c r="CE28" i="16"/>
  <c r="CD28" i="16"/>
  <c r="CC28" i="16"/>
  <c r="CB28" i="16"/>
  <c r="BZ28" i="16"/>
  <c r="BY28" i="16"/>
  <c r="BX28" i="16"/>
  <c r="BP28" i="16"/>
  <c r="EU28" i="16" s="1"/>
  <c r="BN28" i="16"/>
  <c r="ES28" i="16" s="1"/>
  <c r="BL28" i="16"/>
  <c r="EQ28" i="16" s="1"/>
  <c r="BJ28" i="16"/>
  <c r="EO28" i="16" s="1"/>
  <c r="BH28" i="16"/>
  <c r="EM28" i="16" s="1"/>
  <c r="BF28" i="16"/>
  <c r="EK28" i="16" s="1"/>
  <c r="BD28" i="16"/>
  <c r="EI28" i="16" s="1"/>
  <c r="BB28" i="16"/>
  <c r="EG28" i="16" s="1"/>
  <c r="AZ28" i="16"/>
  <c r="EE28" i="16" s="1"/>
  <c r="AX28" i="16"/>
  <c r="EC28" i="16" s="1"/>
  <c r="AV28" i="16"/>
  <c r="EA28" i="16" s="1"/>
  <c r="AT28" i="16"/>
  <c r="DY28" i="16" s="1"/>
  <c r="AR28" i="16"/>
  <c r="DW28" i="16" s="1"/>
  <c r="AP28" i="16"/>
  <c r="DU28" i="16" s="1"/>
  <c r="AN28" i="16"/>
  <c r="DS28" i="16" s="1"/>
  <c r="AL28" i="16"/>
  <c r="DQ28" i="16" s="1"/>
  <c r="AJ28" i="16"/>
  <c r="DO28" i="16" s="1"/>
  <c r="AH28" i="16"/>
  <c r="DM28" i="16" s="1"/>
  <c r="AF28" i="16"/>
  <c r="DK28" i="16" s="1"/>
  <c r="AD28" i="16"/>
  <c r="DI28" i="16" s="1"/>
  <c r="AB28" i="16"/>
  <c r="DG28" i="16" s="1"/>
  <c r="Z28" i="16"/>
  <c r="DE28" i="16" s="1"/>
  <c r="X28" i="16"/>
  <c r="DC28" i="16" s="1"/>
  <c r="V28" i="16"/>
  <c r="DA28" i="16" s="1"/>
  <c r="T28" i="16"/>
  <c r="CY28" i="16" s="1"/>
  <c r="R28" i="16"/>
  <c r="CW28" i="16" s="1"/>
  <c r="CE27" i="16"/>
  <c r="CD27" i="16"/>
  <c r="CC27" i="16"/>
  <c r="CB27" i="16"/>
  <c r="BZ27" i="16"/>
  <c r="BY27" i="16"/>
  <c r="BX27" i="16"/>
  <c r="BP27" i="16"/>
  <c r="EU27" i="16" s="1"/>
  <c r="BN27" i="16"/>
  <c r="ES27" i="16" s="1"/>
  <c r="BL27" i="16"/>
  <c r="EQ27" i="16" s="1"/>
  <c r="BJ27" i="16"/>
  <c r="EO27" i="16" s="1"/>
  <c r="BH27" i="16"/>
  <c r="EM27" i="16" s="1"/>
  <c r="BF27" i="16"/>
  <c r="EK27" i="16" s="1"/>
  <c r="BD27" i="16"/>
  <c r="EI27" i="16" s="1"/>
  <c r="BB27" i="16"/>
  <c r="EG27" i="16" s="1"/>
  <c r="AZ27" i="16"/>
  <c r="EE27" i="16" s="1"/>
  <c r="AX27" i="16"/>
  <c r="EC27" i="16" s="1"/>
  <c r="AV27" i="16"/>
  <c r="EA27" i="16" s="1"/>
  <c r="AT27" i="16"/>
  <c r="DY27" i="16" s="1"/>
  <c r="AR27" i="16"/>
  <c r="DW27" i="16" s="1"/>
  <c r="AP27" i="16"/>
  <c r="DU27" i="16" s="1"/>
  <c r="AN27" i="16"/>
  <c r="DS27" i="16" s="1"/>
  <c r="AL27" i="16"/>
  <c r="DQ27" i="16" s="1"/>
  <c r="AJ27" i="16"/>
  <c r="DO27" i="16" s="1"/>
  <c r="AH27" i="16"/>
  <c r="DM27" i="16" s="1"/>
  <c r="AF27" i="16"/>
  <c r="DK27" i="16" s="1"/>
  <c r="AD27" i="16"/>
  <c r="DI27" i="16" s="1"/>
  <c r="AB27" i="16"/>
  <c r="DG27" i="16" s="1"/>
  <c r="Z27" i="16"/>
  <c r="DE27" i="16" s="1"/>
  <c r="X27" i="16"/>
  <c r="DC27" i="16" s="1"/>
  <c r="V27" i="16"/>
  <c r="DA27" i="16" s="1"/>
  <c r="T27" i="16"/>
  <c r="CY27" i="16" s="1"/>
  <c r="R27" i="16"/>
  <c r="CW27" i="16" s="1"/>
  <c r="CE26" i="16"/>
  <c r="CD26" i="16"/>
  <c r="CC26" i="16"/>
  <c r="CB26" i="16"/>
  <c r="BZ26" i="16"/>
  <c r="BY26" i="16"/>
  <c r="BX26" i="16"/>
  <c r="BP26" i="16"/>
  <c r="EU26" i="16" s="1"/>
  <c r="BN26" i="16"/>
  <c r="ES26" i="16" s="1"/>
  <c r="BL26" i="16"/>
  <c r="EQ26" i="16" s="1"/>
  <c r="BJ26" i="16"/>
  <c r="EO26" i="16" s="1"/>
  <c r="BH26" i="16"/>
  <c r="EM26" i="16" s="1"/>
  <c r="BF26" i="16"/>
  <c r="EK26" i="16" s="1"/>
  <c r="BD26" i="16"/>
  <c r="EI26" i="16" s="1"/>
  <c r="BB26" i="16"/>
  <c r="EG26" i="16" s="1"/>
  <c r="AZ26" i="16"/>
  <c r="EE26" i="16" s="1"/>
  <c r="AX26" i="16"/>
  <c r="EC26" i="16" s="1"/>
  <c r="AV26" i="16"/>
  <c r="EA26" i="16" s="1"/>
  <c r="AT26" i="16"/>
  <c r="DY26" i="16" s="1"/>
  <c r="AR26" i="16"/>
  <c r="DW26" i="16" s="1"/>
  <c r="AP26" i="16"/>
  <c r="DU26" i="16" s="1"/>
  <c r="AN26" i="16"/>
  <c r="DS26" i="16" s="1"/>
  <c r="AL26" i="16"/>
  <c r="DQ26" i="16" s="1"/>
  <c r="AJ26" i="16"/>
  <c r="DO26" i="16" s="1"/>
  <c r="AH26" i="16"/>
  <c r="DM26" i="16" s="1"/>
  <c r="AF26" i="16"/>
  <c r="DK26" i="16" s="1"/>
  <c r="AD26" i="16"/>
  <c r="DI26" i="16" s="1"/>
  <c r="AB26" i="16"/>
  <c r="DG26" i="16" s="1"/>
  <c r="Z26" i="16"/>
  <c r="DE26" i="16" s="1"/>
  <c r="X26" i="16"/>
  <c r="DC26" i="16" s="1"/>
  <c r="V26" i="16"/>
  <c r="DA26" i="16" s="1"/>
  <c r="T26" i="16"/>
  <c r="CY26" i="16" s="1"/>
  <c r="R26" i="16"/>
  <c r="CW26" i="16" s="1"/>
  <c r="CE25" i="16"/>
  <c r="CD25" i="16"/>
  <c r="CC25" i="16"/>
  <c r="CB25" i="16"/>
  <c r="BZ25" i="16"/>
  <c r="BY25" i="16"/>
  <c r="BX25" i="16"/>
  <c r="BP25" i="16"/>
  <c r="EU25" i="16" s="1"/>
  <c r="BN25" i="16"/>
  <c r="ES25" i="16" s="1"/>
  <c r="BL25" i="16"/>
  <c r="EQ25" i="16" s="1"/>
  <c r="BJ25" i="16"/>
  <c r="EO25" i="16" s="1"/>
  <c r="BH25" i="16"/>
  <c r="EM25" i="16" s="1"/>
  <c r="BF25" i="16"/>
  <c r="EK25" i="16" s="1"/>
  <c r="BD25" i="16"/>
  <c r="EI25" i="16" s="1"/>
  <c r="BB25" i="16"/>
  <c r="EG25" i="16" s="1"/>
  <c r="AZ25" i="16"/>
  <c r="EE25" i="16" s="1"/>
  <c r="AX25" i="16"/>
  <c r="EC25" i="16" s="1"/>
  <c r="AV25" i="16"/>
  <c r="EA25" i="16" s="1"/>
  <c r="AT25" i="16"/>
  <c r="DY25" i="16" s="1"/>
  <c r="AR25" i="16"/>
  <c r="DW25" i="16" s="1"/>
  <c r="AP25" i="16"/>
  <c r="DU25" i="16" s="1"/>
  <c r="AN25" i="16"/>
  <c r="DS25" i="16" s="1"/>
  <c r="AL25" i="16"/>
  <c r="DQ25" i="16" s="1"/>
  <c r="AJ25" i="16"/>
  <c r="DO25" i="16" s="1"/>
  <c r="AH25" i="16"/>
  <c r="DM25" i="16" s="1"/>
  <c r="AF25" i="16"/>
  <c r="DK25" i="16" s="1"/>
  <c r="AD25" i="16"/>
  <c r="DI25" i="16" s="1"/>
  <c r="AB25" i="16"/>
  <c r="DG25" i="16" s="1"/>
  <c r="Z25" i="16"/>
  <c r="DE25" i="16" s="1"/>
  <c r="X25" i="16"/>
  <c r="DC25" i="16" s="1"/>
  <c r="V25" i="16"/>
  <c r="DA25" i="16" s="1"/>
  <c r="T25" i="16"/>
  <c r="CY25" i="16" s="1"/>
  <c r="R25" i="16"/>
  <c r="CW25" i="16" s="1"/>
  <c r="CE24" i="16"/>
  <c r="CD24" i="16"/>
  <c r="CC24" i="16"/>
  <c r="CB24" i="16"/>
  <c r="BZ24" i="16"/>
  <c r="BY24" i="16"/>
  <c r="BX24" i="16"/>
  <c r="BT24" i="16"/>
  <c r="BU24" i="16" s="1"/>
  <c r="BV24" i="16" s="1"/>
  <c r="BW24" i="16" s="1"/>
  <c r="BR24" i="16"/>
  <c r="BP24" i="16"/>
  <c r="FK24" i="16" s="1"/>
  <c r="BN24" i="16"/>
  <c r="FI24" i="16" s="1"/>
  <c r="BL24" i="16"/>
  <c r="FG24" i="16" s="1"/>
  <c r="BJ24" i="16"/>
  <c r="FE24" i="16" s="1"/>
  <c r="BH24" i="16"/>
  <c r="FC24" i="16" s="1"/>
  <c r="BF24" i="16"/>
  <c r="FA24" i="16" s="1"/>
  <c r="BD24" i="16"/>
  <c r="EY24" i="16" s="1"/>
  <c r="BB24" i="16"/>
  <c r="EW24" i="16" s="1"/>
  <c r="AZ24" i="16"/>
  <c r="EU24" i="16" s="1"/>
  <c r="AX24" i="16"/>
  <c r="ES24" i="16" s="1"/>
  <c r="AV24" i="16"/>
  <c r="EQ24" i="16" s="1"/>
  <c r="AT24" i="16"/>
  <c r="EO24" i="16" s="1"/>
  <c r="AR24" i="16"/>
  <c r="EM24" i="16" s="1"/>
  <c r="AP24" i="16"/>
  <c r="EK24" i="16" s="1"/>
  <c r="AN24" i="16"/>
  <c r="EI24" i="16" s="1"/>
  <c r="AL24" i="16"/>
  <c r="EG24" i="16" s="1"/>
  <c r="AJ24" i="16"/>
  <c r="EE24" i="16" s="1"/>
  <c r="AH24" i="16"/>
  <c r="EC24" i="16" s="1"/>
  <c r="AF24" i="16"/>
  <c r="EA24" i="16" s="1"/>
  <c r="AD24" i="16"/>
  <c r="DY24" i="16" s="1"/>
  <c r="AB24" i="16"/>
  <c r="DW24" i="16" s="1"/>
  <c r="Z24" i="16"/>
  <c r="DU24" i="16" s="1"/>
  <c r="X24" i="16"/>
  <c r="DS24" i="16" s="1"/>
  <c r="V24" i="16"/>
  <c r="DQ24" i="16" s="1"/>
  <c r="T24" i="16"/>
  <c r="DO24" i="16" s="1"/>
  <c r="R24" i="16"/>
  <c r="DM24" i="16" s="1"/>
  <c r="P24" i="16"/>
  <c r="DK24" i="16" s="1"/>
  <c r="N24" i="16"/>
  <c r="DI24" i="16" s="1"/>
  <c r="L24" i="16"/>
  <c r="DG24" i="16" s="1"/>
  <c r="J24" i="16"/>
  <c r="DE24" i="16" s="1"/>
  <c r="H24" i="16"/>
  <c r="DC24" i="16" s="1"/>
  <c r="F24" i="16"/>
  <c r="DA24" i="16" s="1"/>
  <c r="D24" i="16"/>
  <c r="CY24" i="16" s="1"/>
  <c r="B24" i="16"/>
  <c r="CW24" i="16" s="1"/>
  <c r="CE23" i="16"/>
  <c r="CD23" i="16"/>
  <c r="CC23" i="16"/>
  <c r="CB23" i="16"/>
  <c r="BZ23" i="16"/>
  <c r="BY23" i="16"/>
  <c r="BX23" i="16"/>
  <c r="BT23" i="16"/>
  <c r="BU23" i="16" s="1"/>
  <c r="BV23" i="16" s="1"/>
  <c r="BW23" i="16" s="1"/>
  <c r="BR23" i="16"/>
  <c r="BP23" i="16"/>
  <c r="FK23" i="16" s="1"/>
  <c r="BN23" i="16"/>
  <c r="FI23" i="16" s="1"/>
  <c r="BL23" i="16"/>
  <c r="FG23" i="16" s="1"/>
  <c r="BJ23" i="16"/>
  <c r="FE23" i="16" s="1"/>
  <c r="BH23" i="16"/>
  <c r="FC23" i="16" s="1"/>
  <c r="BF23" i="16"/>
  <c r="FA23" i="16" s="1"/>
  <c r="BD23" i="16"/>
  <c r="EY23" i="16" s="1"/>
  <c r="BB23" i="16"/>
  <c r="EW23" i="16" s="1"/>
  <c r="AZ23" i="16"/>
  <c r="EU23" i="16" s="1"/>
  <c r="AX23" i="16"/>
  <c r="ES23" i="16" s="1"/>
  <c r="AV23" i="16"/>
  <c r="EQ23" i="16" s="1"/>
  <c r="AT23" i="16"/>
  <c r="EO23" i="16" s="1"/>
  <c r="AR23" i="16"/>
  <c r="EM23" i="16" s="1"/>
  <c r="AP23" i="16"/>
  <c r="EK23" i="16" s="1"/>
  <c r="AN23" i="16"/>
  <c r="EI23" i="16" s="1"/>
  <c r="AL23" i="16"/>
  <c r="EG23" i="16" s="1"/>
  <c r="AJ23" i="16"/>
  <c r="EE23" i="16" s="1"/>
  <c r="AH23" i="16"/>
  <c r="EC23" i="16" s="1"/>
  <c r="AF23" i="16"/>
  <c r="EA23" i="16" s="1"/>
  <c r="AD23" i="16"/>
  <c r="DY23" i="16" s="1"/>
  <c r="AB23" i="16"/>
  <c r="DW23" i="16" s="1"/>
  <c r="Z23" i="16"/>
  <c r="DU23" i="16" s="1"/>
  <c r="X23" i="16"/>
  <c r="DS23" i="16" s="1"/>
  <c r="V23" i="16"/>
  <c r="DQ23" i="16" s="1"/>
  <c r="T23" i="16"/>
  <c r="DO23" i="16" s="1"/>
  <c r="R23" i="16"/>
  <c r="DM23" i="16" s="1"/>
  <c r="P23" i="16"/>
  <c r="DK23" i="16" s="1"/>
  <c r="N23" i="16"/>
  <c r="DI23" i="16" s="1"/>
  <c r="L23" i="16"/>
  <c r="DG23" i="16" s="1"/>
  <c r="J23" i="16"/>
  <c r="DE23" i="16" s="1"/>
  <c r="H23" i="16"/>
  <c r="DC23" i="16" s="1"/>
  <c r="F23" i="16"/>
  <c r="DA23" i="16" s="1"/>
  <c r="D23" i="16"/>
  <c r="CY23" i="16" s="1"/>
  <c r="B23" i="16"/>
  <c r="CW23" i="16" s="1"/>
  <c r="CE22" i="16"/>
  <c r="CD22" i="16"/>
  <c r="CC22" i="16"/>
  <c r="CB22" i="16"/>
  <c r="BZ22" i="16"/>
  <c r="BY22" i="16"/>
  <c r="BX22" i="16"/>
  <c r="BT22" i="16"/>
  <c r="BU22" i="16" s="1"/>
  <c r="BV22" i="16" s="1"/>
  <c r="BW22" i="16" s="1"/>
  <c r="BR22" i="16"/>
  <c r="BP22" i="16"/>
  <c r="FK22" i="16" s="1"/>
  <c r="BN22" i="16"/>
  <c r="FI22" i="16" s="1"/>
  <c r="BL22" i="16"/>
  <c r="FG22" i="16" s="1"/>
  <c r="BJ22" i="16"/>
  <c r="FE22" i="16" s="1"/>
  <c r="BH22" i="16"/>
  <c r="FC22" i="16" s="1"/>
  <c r="BF22" i="16"/>
  <c r="FA22" i="16" s="1"/>
  <c r="BD22" i="16"/>
  <c r="EY22" i="16" s="1"/>
  <c r="BB22" i="16"/>
  <c r="EW22" i="16" s="1"/>
  <c r="AZ22" i="16"/>
  <c r="EU22" i="16" s="1"/>
  <c r="AX22" i="16"/>
  <c r="ES22" i="16" s="1"/>
  <c r="AV22" i="16"/>
  <c r="EQ22" i="16" s="1"/>
  <c r="AT22" i="16"/>
  <c r="EO22" i="16" s="1"/>
  <c r="AR22" i="16"/>
  <c r="EM22" i="16" s="1"/>
  <c r="AP22" i="16"/>
  <c r="EK22" i="16" s="1"/>
  <c r="AN22" i="16"/>
  <c r="EI22" i="16" s="1"/>
  <c r="AL22" i="16"/>
  <c r="EG22" i="16" s="1"/>
  <c r="AJ22" i="16"/>
  <c r="EE22" i="16" s="1"/>
  <c r="AH22" i="16"/>
  <c r="EC22" i="16" s="1"/>
  <c r="AF22" i="16"/>
  <c r="EA22" i="16" s="1"/>
  <c r="AD22" i="16"/>
  <c r="DY22" i="16" s="1"/>
  <c r="AB22" i="16"/>
  <c r="DW22" i="16" s="1"/>
  <c r="Z22" i="16"/>
  <c r="DU22" i="16" s="1"/>
  <c r="X22" i="16"/>
  <c r="DS22" i="16" s="1"/>
  <c r="V22" i="16"/>
  <c r="DQ22" i="16" s="1"/>
  <c r="T22" i="16"/>
  <c r="DO22" i="16" s="1"/>
  <c r="R22" i="16"/>
  <c r="DM22" i="16" s="1"/>
  <c r="P22" i="16"/>
  <c r="DK22" i="16" s="1"/>
  <c r="N22" i="16"/>
  <c r="DI22" i="16" s="1"/>
  <c r="L22" i="16"/>
  <c r="DG22" i="16" s="1"/>
  <c r="J22" i="16"/>
  <c r="DE22" i="16" s="1"/>
  <c r="H22" i="16"/>
  <c r="DC22" i="16" s="1"/>
  <c r="F22" i="16"/>
  <c r="DA22" i="16" s="1"/>
  <c r="D22" i="16"/>
  <c r="CY22" i="16" s="1"/>
  <c r="B22" i="16"/>
  <c r="CW22" i="16" s="1"/>
  <c r="CE21" i="16"/>
  <c r="CD21" i="16"/>
  <c r="CC21" i="16"/>
  <c r="CB21" i="16"/>
  <c r="BZ21" i="16"/>
  <c r="BY21" i="16"/>
  <c r="BX21" i="16"/>
  <c r="BT21" i="16"/>
  <c r="BU21" i="16" s="1"/>
  <c r="BV21" i="16" s="1"/>
  <c r="BW21" i="16" s="1"/>
  <c r="BR21" i="16"/>
  <c r="BP21" i="16"/>
  <c r="FK21" i="16" s="1"/>
  <c r="BN21" i="16"/>
  <c r="FI21" i="16" s="1"/>
  <c r="BL21" i="16"/>
  <c r="FG21" i="16" s="1"/>
  <c r="BJ21" i="16"/>
  <c r="FE21" i="16" s="1"/>
  <c r="BH21" i="16"/>
  <c r="FC21" i="16" s="1"/>
  <c r="BF21" i="16"/>
  <c r="FA21" i="16" s="1"/>
  <c r="BD21" i="16"/>
  <c r="EY21" i="16" s="1"/>
  <c r="BB21" i="16"/>
  <c r="EW21" i="16" s="1"/>
  <c r="AZ21" i="16"/>
  <c r="EU21" i="16" s="1"/>
  <c r="AX21" i="16"/>
  <c r="ES21" i="16" s="1"/>
  <c r="AV21" i="16"/>
  <c r="EQ21" i="16" s="1"/>
  <c r="AT21" i="16"/>
  <c r="EO21" i="16" s="1"/>
  <c r="AR21" i="16"/>
  <c r="EM21" i="16" s="1"/>
  <c r="AP21" i="16"/>
  <c r="EK21" i="16" s="1"/>
  <c r="AN21" i="16"/>
  <c r="EI21" i="16" s="1"/>
  <c r="AL21" i="16"/>
  <c r="EG21" i="16" s="1"/>
  <c r="AJ21" i="16"/>
  <c r="EE21" i="16" s="1"/>
  <c r="AH21" i="16"/>
  <c r="EC21" i="16" s="1"/>
  <c r="AF21" i="16"/>
  <c r="EA21" i="16" s="1"/>
  <c r="AD21" i="16"/>
  <c r="DY21" i="16" s="1"/>
  <c r="AB21" i="16"/>
  <c r="DW21" i="16" s="1"/>
  <c r="Z21" i="16"/>
  <c r="DU21" i="16" s="1"/>
  <c r="X21" i="16"/>
  <c r="DS21" i="16" s="1"/>
  <c r="V21" i="16"/>
  <c r="DQ21" i="16" s="1"/>
  <c r="T21" i="16"/>
  <c r="DO21" i="16" s="1"/>
  <c r="R21" i="16"/>
  <c r="DM21" i="16" s="1"/>
  <c r="P21" i="16"/>
  <c r="DK21" i="16" s="1"/>
  <c r="N21" i="16"/>
  <c r="DI21" i="16" s="1"/>
  <c r="L21" i="16"/>
  <c r="DG21" i="16" s="1"/>
  <c r="J21" i="16"/>
  <c r="DE21" i="16" s="1"/>
  <c r="H21" i="16"/>
  <c r="DC21" i="16" s="1"/>
  <c r="F21" i="16"/>
  <c r="DA21" i="16" s="1"/>
  <c r="D21" i="16"/>
  <c r="CY21" i="16" s="1"/>
  <c r="B21" i="16"/>
  <c r="CW21" i="16" s="1"/>
  <c r="CE20" i="16"/>
  <c r="CD20" i="16"/>
  <c r="CC20" i="16"/>
  <c r="CB20" i="16"/>
  <c r="BZ20" i="16"/>
  <c r="BY20" i="16"/>
  <c r="BX20" i="16"/>
  <c r="BT20" i="16"/>
  <c r="BU20" i="16" s="1"/>
  <c r="BV20" i="16" s="1"/>
  <c r="BW20" i="16" s="1"/>
  <c r="BR20" i="16"/>
  <c r="BP20" i="16"/>
  <c r="FK20" i="16" s="1"/>
  <c r="BN20" i="16"/>
  <c r="FI20" i="16" s="1"/>
  <c r="BL20" i="16"/>
  <c r="FG20" i="16" s="1"/>
  <c r="BJ20" i="16"/>
  <c r="FE20" i="16" s="1"/>
  <c r="BH20" i="16"/>
  <c r="FC20" i="16" s="1"/>
  <c r="BF20" i="16"/>
  <c r="FA20" i="16" s="1"/>
  <c r="BD20" i="16"/>
  <c r="EY20" i="16" s="1"/>
  <c r="BB20" i="16"/>
  <c r="EW20" i="16" s="1"/>
  <c r="AZ20" i="16"/>
  <c r="EU20" i="16" s="1"/>
  <c r="AX20" i="16"/>
  <c r="ES20" i="16" s="1"/>
  <c r="AV20" i="16"/>
  <c r="EQ20" i="16" s="1"/>
  <c r="AT20" i="16"/>
  <c r="EO20" i="16" s="1"/>
  <c r="AR20" i="16"/>
  <c r="EM20" i="16" s="1"/>
  <c r="AP20" i="16"/>
  <c r="EK20" i="16" s="1"/>
  <c r="AN20" i="16"/>
  <c r="EI20" i="16" s="1"/>
  <c r="AL20" i="16"/>
  <c r="EG20" i="16" s="1"/>
  <c r="AJ20" i="16"/>
  <c r="EE20" i="16" s="1"/>
  <c r="AH20" i="16"/>
  <c r="EC20" i="16" s="1"/>
  <c r="AF20" i="16"/>
  <c r="EA20" i="16" s="1"/>
  <c r="AD20" i="16"/>
  <c r="DY20" i="16" s="1"/>
  <c r="AB20" i="16"/>
  <c r="DW20" i="16" s="1"/>
  <c r="Z20" i="16"/>
  <c r="DU20" i="16" s="1"/>
  <c r="X20" i="16"/>
  <c r="DS20" i="16" s="1"/>
  <c r="V20" i="16"/>
  <c r="DQ20" i="16" s="1"/>
  <c r="T20" i="16"/>
  <c r="DO20" i="16" s="1"/>
  <c r="R20" i="16"/>
  <c r="DM20" i="16" s="1"/>
  <c r="P20" i="16"/>
  <c r="DK20" i="16" s="1"/>
  <c r="N20" i="16"/>
  <c r="DI20" i="16" s="1"/>
  <c r="L20" i="16"/>
  <c r="DG20" i="16" s="1"/>
  <c r="J20" i="16"/>
  <c r="DE20" i="16" s="1"/>
  <c r="H20" i="16"/>
  <c r="DC20" i="16" s="1"/>
  <c r="F20" i="16"/>
  <c r="DA20" i="16" s="1"/>
  <c r="D20" i="16"/>
  <c r="CY20" i="16" s="1"/>
  <c r="B20" i="16"/>
  <c r="CW20" i="16" s="1"/>
  <c r="CE19" i="16"/>
  <c r="CD19" i="16"/>
  <c r="CC19" i="16"/>
  <c r="CB19" i="16"/>
  <c r="BZ19" i="16"/>
  <c r="BY19" i="16"/>
  <c r="BX19" i="16"/>
  <c r="BT19" i="16"/>
  <c r="BU19" i="16" s="1"/>
  <c r="BV19" i="16" s="1"/>
  <c r="BW19" i="16" s="1"/>
  <c r="BR19" i="16"/>
  <c r="BP19" i="16"/>
  <c r="FK19" i="16" s="1"/>
  <c r="BN19" i="16"/>
  <c r="FI19" i="16" s="1"/>
  <c r="BL19" i="16"/>
  <c r="FG19" i="16" s="1"/>
  <c r="BJ19" i="16"/>
  <c r="FE19" i="16" s="1"/>
  <c r="BH19" i="16"/>
  <c r="FC19" i="16" s="1"/>
  <c r="BF19" i="16"/>
  <c r="FA19" i="16" s="1"/>
  <c r="BD19" i="16"/>
  <c r="EY19" i="16" s="1"/>
  <c r="BB19" i="16"/>
  <c r="EW19" i="16" s="1"/>
  <c r="AZ19" i="16"/>
  <c r="EU19" i="16" s="1"/>
  <c r="AX19" i="16"/>
  <c r="ES19" i="16" s="1"/>
  <c r="AV19" i="16"/>
  <c r="EQ19" i="16" s="1"/>
  <c r="AT19" i="16"/>
  <c r="EO19" i="16" s="1"/>
  <c r="AR19" i="16"/>
  <c r="EM19" i="16" s="1"/>
  <c r="AP19" i="16"/>
  <c r="EK19" i="16" s="1"/>
  <c r="AN19" i="16"/>
  <c r="EI19" i="16" s="1"/>
  <c r="AL19" i="16"/>
  <c r="EG19" i="16" s="1"/>
  <c r="AJ19" i="16"/>
  <c r="EE19" i="16" s="1"/>
  <c r="AH19" i="16"/>
  <c r="EC19" i="16" s="1"/>
  <c r="AF19" i="16"/>
  <c r="EA19" i="16" s="1"/>
  <c r="AD19" i="16"/>
  <c r="DY19" i="16" s="1"/>
  <c r="AB19" i="16"/>
  <c r="DW19" i="16" s="1"/>
  <c r="Z19" i="16"/>
  <c r="DU19" i="16" s="1"/>
  <c r="X19" i="16"/>
  <c r="DS19" i="16" s="1"/>
  <c r="V19" i="16"/>
  <c r="DQ19" i="16" s="1"/>
  <c r="T19" i="16"/>
  <c r="DO19" i="16" s="1"/>
  <c r="R19" i="16"/>
  <c r="DM19" i="16" s="1"/>
  <c r="P19" i="16"/>
  <c r="DK19" i="16" s="1"/>
  <c r="N19" i="16"/>
  <c r="DI19" i="16" s="1"/>
  <c r="L19" i="16"/>
  <c r="DG19" i="16" s="1"/>
  <c r="J19" i="16"/>
  <c r="DE19" i="16" s="1"/>
  <c r="H19" i="16"/>
  <c r="DC19" i="16" s="1"/>
  <c r="F19" i="16"/>
  <c r="DA19" i="16" s="1"/>
  <c r="D19" i="16"/>
  <c r="CY19" i="16" s="1"/>
  <c r="B19" i="16"/>
  <c r="CW19" i="16" s="1"/>
  <c r="CE18" i="16"/>
  <c r="CD18" i="16"/>
  <c r="CC18" i="16"/>
  <c r="CB18" i="16"/>
  <c r="BZ18" i="16"/>
  <c r="BY18" i="16"/>
  <c r="BX18" i="16"/>
  <c r="BT18" i="16"/>
  <c r="BU18" i="16" s="1"/>
  <c r="BV18" i="16" s="1"/>
  <c r="BW18" i="16" s="1"/>
  <c r="BR18" i="16"/>
  <c r="BP18" i="16"/>
  <c r="FK18" i="16" s="1"/>
  <c r="BN18" i="16"/>
  <c r="FI18" i="16" s="1"/>
  <c r="BL18" i="16"/>
  <c r="FG18" i="16" s="1"/>
  <c r="BJ18" i="16"/>
  <c r="FE18" i="16" s="1"/>
  <c r="BH18" i="16"/>
  <c r="FC18" i="16" s="1"/>
  <c r="BF18" i="16"/>
  <c r="FA18" i="16" s="1"/>
  <c r="BD18" i="16"/>
  <c r="EY18" i="16" s="1"/>
  <c r="BB18" i="16"/>
  <c r="EW18" i="16" s="1"/>
  <c r="AZ18" i="16"/>
  <c r="EU18" i="16" s="1"/>
  <c r="AX18" i="16"/>
  <c r="ES18" i="16" s="1"/>
  <c r="AV18" i="16"/>
  <c r="EQ18" i="16" s="1"/>
  <c r="AT18" i="16"/>
  <c r="EO18" i="16" s="1"/>
  <c r="AR18" i="16"/>
  <c r="EM18" i="16" s="1"/>
  <c r="AP18" i="16"/>
  <c r="EK18" i="16" s="1"/>
  <c r="AN18" i="16"/>
  <c r="EI18" i="16" s="1"/>
  <c r="AL18" i="16"/>
  <c r="EG18" i="16" s="1"/>
  <c r="AJ18" i="16"/>
  <c r="EE18" i="16" s="1"/>
  <c r="AH18" i="16"/>
  <c r="EC18" i="16" s="1"/>
  <c r="AF18" i="16"/>
  <c r="EA18" i="16" s="1"/>
  <c r="AD18" i="16"/>
  <c r="DY18" i="16" s="1"/>
  <c r="AB18" i="16"/>
  <c r="DW18" i="16" s="1"/>
  <c r="Z18" i="16"/>
  <c r="DU18" i="16" s="1"/>
  <c r="X18" i="16"/>
  <c r="DS18" i="16" s="1"/>
  <c r="V18" i="16"/>
  <c r="DQ18" i="16" s="1"/>
  <c r="T18" i="16"/>
  <c r="DO18" i="16" s="1"/>
  <c r="R18" i="16"/>
  <c r="DM18" i="16" s="1"/>
  <c r="P18" i="16"/>
  <c r="DK18" i="16" s="1"/>
  <c r="N18" i="16"/>
  <c r="DI18" i="16" s="1"/>
  <c r="L18" i="16"/>
  <c r="DG18" i="16" s="1"/>
  <c r="J18" i="16"/>
  <c r="DE18" i="16" s="1"/>
  <c r="H18" i="16"/>
  <c r="DC18" i="16" s="1"/>
  <c r="F18" i="16"/>
  <c r="DA18" i="16" s="1"/>
  <c r="D18" i="16"/>
  <c r="CY18" i="16" s="1"/>
  <c r="B18" i="16"/>
  <c r="CW18" i="16" s="1"/>
  <c r="CE17" i="16"/>
  <c r="CD17" i="16"/>
  <c r="CC17" i="16"/>
  <c r="CB17" i="16"/>
  <c r="BZ17" i="16"/>
  <c r="BY17" i="16"/>
  <c r="BX17" i="16"/>
  <c r="BT17" i="16"/>
  <c r="BU17" i="16" s="1"/>
  <c r="BV17" i="16" s="1"/>
  <c r="BW17" i="16" s="1"/>
  <c r="BR17" i="16"/>
  <c r="BP17" i="16"/>
  <c r="FK17" i="16" s="1"/>
  <c r="BN17" i="16"/>
  <c r="FI17" i="16" s="1"/>
  <c r="BL17" i="16"/>
  <c r="FG17" i="16" s="1"/>
  <c r="BJ17" i="16"/>
  <c r="FE17" i="16" s="1"/>
  <c r="BH17" i="16"/>
  <c r="FC17" i="16" s="1"/>
  <c r="BF17" i="16"/>
  <c r="FA17" i="16" s="1"/>
  <c r="BD17" i="16"/>
  <c r="EY17" i="16" s="1"/>
  <c r="BB17" i="16"/>
  <c r="EW17" i="16" s="1"/>
  <c r="AZ17" i="16"/>
  <c r="EU17" i="16" s="1"/>
  <c r="AX17" i="16"/>
  <c r="ES17" i="16" s="1"/>
  <c r="AV17" i="16"/>
  <c r="EQ17" i="16" s="1"/>
  <c r="AT17" i="16"/>
  <c r="EO17" i="16" s="1"/>
  <c r="AR17" i="16"/>
  <c r="EM17" i="16" s="1"/>
  <c r="AP17" i="16"/>
  <c r="EK17" i="16" s="1"/>
  <c r="AN17" i="16"/>
  <c r="EI17" i="16" s="1"/>
  <c r="AL17" i="16"/>
  <c r="EG17" i="16" s="1"/>
  <c r="AJ17" i="16"/>
  <c r="EE17" i="16" s="1"/>
  <c r="AH17" i="16"/>
  <c r="EC17" i="16" s="1"/>
  <c r="AF17" i="16"/>
  <c r="EA17" i="16" s="1"/>
  <c r="AD17" i="16"/>
  <c r="DY17" i="16" s="1"/>
  <c r="AB17" i="16"/>
  <c r="DW17" i="16" s="1"/>
  <c r="Z17" i="16"/>
  <c r="DU17" i="16" s="1"/>
  <c r="X17" i="16"/>
  <c r="DS17" i="16" s="1"/>
  <c r="V17" i="16"/>
  <c r="DQ17" i="16" s="1"/>
  <c r="T17" i="16"/>
  <c r="DO17" i="16" s="1"/>
  <c r="R17" i="16"/>
  <c r="DM17" i="16" s="1"/>
  <c r="P17" i="16"/>
  <c r="DK17" i="16" s="1"/>
  <c r="N17" i="16"/>
  <c r="DI17" i="16" s="1"/>
  <c r="L17" i="16"/>
  <c r="DG17" i="16" s="1"/>
  <c r="J17" i="16"/>
  <c r="DE17" i="16" s="1"/>
  <c r="H17" i="16"/>
  <c r="DC17" i="16" s="1"/>
  <c r="F17" i="16"/>
  <c r="DA17" i="16" s="1"/>
  <c r="D17" i="16"/>
  <c r="CY17" i="16" s="1"/>
  <c r="B17" i="16"/>
  <c r="CW17" i="16" s="1"/>
  <c r="CE16" i="16"/>
  <c r="CD16" i="16"/>
  <c r="CC16" i="16"/>
  <c r="CB16" i="16"/>
  <c r="BZ16" i="16"/>
  <c r="BY16" i="16"/>
  <c r="BX16" i="16"/>
  <c r="BT16" i="16"/>
  <c r="BU16" i="16" s="1"/>
  <c r="BV16" i="16" s="1"/>
  <c r="BW16" i="16" s="1"/>
  <c r="BR16" i="16"/>
  <c r="BP16" i="16"/>
  <c r="FK16" i="16" s="1"/>
  <c r="BN16" i="16"/>
  <c r="FI16" i="16" s="1"/>
  <c r="BL16" i="16"/>
  <c r="FG16" i="16" s="1"/>
  <c r="BJ16" i="16"/>
  <c r="FE16" i="16" s="1"/>
  <c r="BH16" i="16"/>
  <c r="FC16" i="16" s="1"/>
  <c r="BF16" i="16"/>
  <c r="FA16" i="16" s="1"/>
  <c r="BD16" i="16"/>
  <c r="EY16" i="16" s="1"/>
  <c r="BB16" i="16"/>
  <c r="EW16" i="16" s="1"/>
  <c r="AZ16" i="16"/>
  <c r="EU16" i="16" s="1"/>
  <c r="AX16" i="16"/>
  <c r="ES16" i="16" s="1"/>
  <c r="AV16" i="16"/>
  <c r="EQ16" i="16" s="1"/>
  <c r="AT16" i="16"/>
  <c r="EO16" i="16" s="1"/>
  <c r="AR16" i="16"/>
  <c r="EM16" i="16" s="1"/>
  <c r="AP16" i="16"/>
  <c r="EK16" i="16" s="1"/>
  <c r="AN16" i="16"/>
  <c r="EI16" i="16" s="1"/>
  <c r="AL16" i="16"/>
  <c r="EG16" i="16" s="1"/>
  <c r="AJ16" i="16"/>
  <c r="EE16" i="16" s="1"/>
  <c r="AH16" i="16"/>
  <c r="EC16" i="16" s="1"/>
  <c r="AF16" i="16"/>
  <c r="EA16" i="16" s="1"/>
  <c r="AD16" i="16"/>
  <c r="DY16" i="16" s="1"/>
  <c r="AB16" i="16"/>
  <c r="DW16" i="16" s="1"/>
  <c r="Z16" i="16"/>
  <c r="DU16" i="16" s="1"/>
  <c r="X16" i="16"/>
  <c r="DS16" i="16" s="1"/>
  <c r="V16" i="16"/>
  <c r="DQ16" i="16" s="1"/>
  <c r="T16" i="16"/>
  <c r="DO16" i="16" s="1"/>
  <c r="R16" i="16"/>
  <c r="DM16" i="16" s="1"/>
  <c r="P16" i="16"/>
  <c r="DK16" i="16" s="1"/>
  <c r="N16" i="16"/>
  <c r="DI16" i="16" s="1"/>
  <c r="L16" i="16"/>
  <c r="DG16" i="16" s="1"/>
  <c r="J16" i="16"/>
  <c r="DE16" i="16" s="1"/>
  <c r="H16" i="16"/>
  <c r="DC16" i="16" s="1"/>
  <c r="F16" i="16"/>
  <c r="DA16" i="16" s="1"/>
  <c r="D16" i="16"/>
  <c r="CY16" i="16" s="1"/>
  <c r="B16" i="16"/>
  <c r="CW16" i="16" s="1"/>
  <c r="CE15" i="16"/>
  <c r="CD15" i="16"/>
  <c r="CC15" i="16"/>
  <c r="CB15" i="16"/>
  <c r="BZ15" i="16"/>
  <c r="BY15" i="16"/>
  <c r="BX15" i="16"/>
  <c r="BT15" i="16"/>
  <c r="BU15" i="16" s="1"/>
  <c r="BV15" i="16" s="1"/>
  <c r="BW15" i="16" s="1"/>
  <c r="BR15" i="16"/>
  <c r="BP15" i="16"/>
  <c r="FK15" i="16" s="1"/>
  <c r="BN15" i="16"/>
  <c r="FI15" i="16" s="1"/>
  <c r="BL15" i="16"/>
  <c r="FG15" i="16" s="1"/>
  <c r="BJ15" i="16"/>
  <c r="FE15" i="16" s="1"/>
  <c r="BH15" i="16"/>
  <c r="FC15" i="16" s="1"/>
  <c r="BF15" i="16"/>
  <c r="FA15" i="16" s="1"/>
  <c r="BD15" i="16"/>
  <c r="EY15" i="16" s="1"/>
  <c r="BB15" i="16"/>
  <c r="EW15" i="16" s="1"/>
  <c r="AZ15" i="16"/>
  <c r="EU15" i="16" s="1"/>
  <c r="AX15" i="16"/>
  <c r="ES15" i="16" s="1"/>
  <c r="AV15" i="16"/>
  <c r="EQ15" i="16" s="1"/>
  <c r="AT15" i="16"/>
  <c r="EO15" i="16" s="1"/>
  <c r="AR15" i="16"/>
  <c r="EM15" i="16" s="1"/>
  <c r="AP15" i="16"/>
  <c r="EK15" i="16" s="1"/>
  <c r="AN15" i="16"/>
  <c r="EI15" i="16" s="1"/>
  <c r="AL15" i="16"/>
  <c r="EG15" i="16" s="1"/>
  <c r="AJ15" i="16"/>
  <c r="EE15" i="16" s="1"/>
  <c r="AH15" i="16"/>
  <c r="EC15" i="16" s="1"/>
  <c r="AF15" i="16"/>
  <c r="EA15" i="16" s="1"/>
  <c r="AD15" i="16"/>
  <c r="DY15" i="16" s="1"/>
  <c r="AB15" i="16"/>
  <c r="DW15" i="16" s="1"/>
  <c r="Z15" i="16"/>
  <c r="DU15" i="16" s="1"/>
  <c r="X15" i="16"/>
  <c r="DS15" i="16" s="1"/>
  <c r="V15" i="16"/>
  <c r="DQ15" i="16" s="1"/>
  <c r="T15" i="16"/>
  <c r="DO15" i="16" s="1"/>
  <c r="R15" i="16"/>
  <c r="DM15" i="16" s="1"/>
  <c r="P15" i="16"/>
  <c r="DK15" i="16" s="1"/>
  <c r="N15" i="16"/>
  <c r="DI15" i="16" s="1"/>
  <c r="L15" i="16"/>
  <c r="DG15" i="16" s="1"/>
  <c r="J15" i="16"/>
  <c r="DE15" i="16" s="1"/>
  <c r="H15" i="16"/>
  <c r="DC15" i="16" s="1"/>
  <c r="F15" i="16"/>
  <c r="DA15" i="16" s="1"/>
  <c r="D15" i="16"/>
  <c r="CY15" i="16" s="1"/>
  <c r="B15" i="16"/>
  <c r="CW15" i="16" s="1"/>
  <c r="CE13" i="16"/>
  <c r="CD13" i="16"/>
  <c r="CC13" i="16"/>
  <c r="CB13" i="16"/>
  <c r="BZ13" i="16"/>
  <c r="BY13" i="16"/>
  <c r="BX13" i="16"/>
  <c r="BT13" i="16"/>
  <c r="BU13" i="16" s="1"/>
  <c r="BV13" i="16" s="1"/>
  <c r="BW13" i="16" s="1"/>
  <c r="BP13" i="16"/>
  <c r="FK13" i="16" s="1"/>
  <c r="BN13" i="16"/>
  <c r="FI13" i="16" s="1"/>
  <c r="BL13" i="16"/>
  <c r="FG13" i="16" s="1"/>
  <c r="BJ13" i="16"/>
  <c r="FE13" i="16" s="1"/>
  <c r="BH13" i="16"/>
  <c r="FC13" i="16" s="1"/>
  <c r="BF13" i="16"/>
  <c r="FA13" i="16" s="1"/>
  <c r="BD13" i="16"/>
  <c r="EY13" i="16" s="1"/>
  <c r="BB13" i="16"/>
  <c r="EW13" i="16" s="1"/>
  <c r="AZ13" i="16"/>
  <c r="EU13" i="16" s="1"/>
  <c r="AX13" i="16"/>
  <c r="ES13" i="16" s="1"/>
  <c r="AV13" i="16"/>
  <c r="EQ13" i="16" s="1"/>
  <c r="AT13" i="16"/>
  <c r="EO13" i="16" s="1"/>
  <c r="AR13" i="16"/>
  <c r="EM13" i="16" s="1"/>
  <c r="AP13" i="16"/>
  <c r="EK13" i="16" s="1"/>
  <c r="AN13" i="16"/>
  <c r="EI13" i="16" s="1"/>
  <c r="AL13" i="16"/>
  <c r="EG13" i="16" s="1"/>
  <c r="AJ13" i="16"/>
  <c r="EE13" i="16" s="1"/>
  <c r="AH13" i="16"/>
  <c r="EC13" i="16" s="1"/>
  <c r="AF13" i="16"/>
  <c r="EA13" i="16" s="1"/>
  <c r="AD13" i="16"/>
  <c r="DY13" i="16" s="1"/>
  <c r="AB13" i="16"/>
  <c r="DW13" i="16" s="1"/>
  <c r="Z13" i="16"/>
  <c r="DU13" i="16" s="1"/>
  <c r="X13" i="16"/>
  <c r="DS13" i="16" s="1"/>
  <c r="V13" i="16"/>
  <c r="DQ13" i="16" s="1"/>
  <c r="T13" i="16"/>
  <c r="DO13" i="16" s="1"/>
  <c r="R13" i="16"/>
  <c r="DM13" i="16" s="1"/>
  <c r="P13" i="16"/>
  <c r="DK13" i="16" s="1"/>
  <c r="N13" i="16"/>
  <c r="DI13" i="16" s="1"/>
  <c r="L13" i="16"/>
  <c r="DG13" i="16" s="1"/>
  <c r="J13" i="16"/>
  <c r="DE13" i="16" s="1"/>
  <c r="H13" i="16"/>
  <c r="DC13" i="16" s="1"/>
  <c r="F13" i="16"/>
  <c r="DA13" i="16" s="1"/>
  <c r="D13" i="16"/>
  <c r="CY13" i="16" s="1"/>
  <c r="B13" i="16"/>
  <c r="CW13" i="16" s="1"/>
  <c r="BT9" i="16"/>
  <c r="DM8" i="16" s="1"/>
  <c r="BR9" i="16"/>
  <c r="DK8" i="16" s="1"/>
  <c r="BP9" i="16"/>
  <c r="DI8" i="16" s="1"/>
  <c r="BN9" i="16"/>
  <c r="DG8" i="16" s="1"/>
  <c r="BL9" i="16"/>
  <c r="DE8" i="16" s="1"/>
  <c r="BJ9" i="16"/>
  <c r="DC8" i="16" s="1"/>
  <c r="BH9" i="16"/>
  <c r="DA8" i="16" s="1"/>
  <c r="BF9" i="16"/>
  <c r="CY8" i="16" s="1"/>
  <c r="BD9" i="16"/>
  <c r="CW8" i="16" s="1"/>
  <c r="AV9" i="16"/>
  <c r="EQ7" i="16" s="1"/>
  <c r="AT9" i="16"/>
  <c r="EO7" i="16" s="1"/>
  <c r="AR9" i="16"/>
  <c r="EM7" i="16" s="1"/>
  <c r="AP9" i="16"/>
  <c r="EK7" i="16" s="1"/>
  <c r="AN9" i="16"/>
  <c r="EI7" i="16" s="1"/>
  <c r="AL9" i="16"/>
  <c r="EG7" i="16" s="1"/>
  <c r="AJ9" i="16"/>
  <c r="EE7" i="16" s="1"/>
  <c r="AH9" i="16"/>
  <c r="EC7" i="16" s="1"/>
  <c r="AF9" i="16"/>
  <c r="EA7" i="16" s="1"/>
  <c r="AD9" i="16"/>
  <c r="DY7" i="16" s="1"/>
  <c r="AB9" i="16"/>
  <c r="DW7" i="16" s="1"/>
  <c r="X9" i="16"/>
  <c r="DS7" i="16" s="1"/>
  <c r="V9" i="16"/>
  <c r="DQ7" i="16" s="1"/>
  <c r="T9" i="16"/>
  <c r="DO7" i="16" s="1"/>
  <c r="R9" i="16"/>
  <c r="DM7" i="16" s="1"/>
  <c r="P9" i="16"/>
  <c r="DK7" i="16" s="1"/>
  <c r="N9" i="16"/>
  <c r="DI7" i="16" s="1"/>
  <c r="L9" i="16"/>
  <c r="DG7" i="16" s="1"/>
  <c r="J9" i="16"/>
  <c r="DE7" i="16" s="1"/>
  <c r="H9" i="16"/>
  <c r="DC7" i="16" s="1"/>
  <c r="F9" i="16"/>
  <c r="DA7" i="16" s="1"/>
  <c r="D9" i="16"/>
  <c r="CY7" i="16" s="1"/>
  <c r="B9" i="16"/>
  <c r="CW7" i="16" s="1"/>
  <c r="BV8" i="16"/>
  <c r="AV7" i="16"/>
  <c r="AT7" i="16"/>
  <c r="AR7" i="16"/>
  <c r="AP7" i="16"/>
  <c r="AN7" i="16"/>
  <c r="AL7" i="16"/>
  <c r="AJ7" i="16"/>
  <c r="AH7" i="16"/>
  <c r="AF7" i="16"/>
  <c r="AD7" i="16"/>
  <c r="AB7" i="16"/>
  <c r="Z7" i="16"/>
  <c r="X7" i="16"/>
  <c r="V7" i="16"/>
  <c r="T7" i="16"/>
  <c r="R7" i="16"/>
  <c r="P7" i="16"/>
  <c r="N7" i="16"/>
  <c r="L7" i="16"/>
  <c r="J7" i="16"/>
  <c r="H7" i="16"/>
  <c r="F7" i="16"/>
  <c r="D7" i="16"/>
  <c r="B7" i="16"/>
  <c r="AL5" i="16"/>
  <c r="AI5" i="16"/>
  <c r="AF5" i="16"/>
  <c r="CI4" i="16"/>
  <c r="CG4" i="16"/>
  <c r="CE4" i="16"/>
  <c r="CC4" i="16"/>
  <c r="CA4" i="16"/>
  <c r="BY4" i="16"/>
  <c r="BJ4" i="16"/>
  <c r="BT26" i="7"/>
  <c r="BJ242" i="13"/>
  <c r="BJ240" i="13"/>
  <c r="BL68" i="7" s="1"/>
  <c r="BJ238" i="13"/>
  <c r="BT66" i="7" s="1"/>
  <c r="BJ236" i="13"/>
  <c r="CH64" i="7" s="1"/>
  <c r="BJ234" i="13"/>
  <c r="CD62" i="7" s="1"/>
  <c r="BJ232" i="13"/>
  <c r="BP60" i="7" s="1"/>
  <c r="BJ230" i="13"/>
  <c r="CD58" i="18" s="1"/>
  <c r="FF58" i="18" s="1"/>
  <c r="BJ228" i="13"/>
  <c r="CB56" i="18" s="1"/>
  <c r="FD56" i="18" s="1"/>
  <c r="BJ226" i="13"/>
  <c r="BZ54" i="18" s="1"/>
  <c r="FB54" i="18" s="1"/>
  <c r="BJ224" i="13"/>
  <c r="BX52" i="7" s="1"/>
  <c r="BJ218" i="13"/>
  <c r="CH46" i="18" s="1"/>
  <c r="FJ46" i="18" s="1"/>
  <c r="BJ216" i="13"/>
  <c r="BX44" i="7" s="1"/>
  <c r="BJ214" i="13"/>
  <c r="BV42" i="18" s="1"/>
  <c r="EX42" i="18" s="1"/>
  <c r="BJ212" i="13"/>
  <c r="BX40" i="18" s="1"/>
  <c r="EZ40" i="18" s="1"/>
  <c r="BJ210" i="13"/>
  <c r="CD38" i="7" s="1"/>
  <c r="BJ204" i="13"/>
  <c r="CB32" i="18" s="1"/>
  <c r="FD32" i="18" s="1"/>
  <c r="BJ202" i="13"/>
  <c r="CD30" i="18" s="1"/>
  <c r="FF30" i="18" s="1"/>
  <c r="BJ200" i="13"/>
  <c r="BX28" i="7" s="1"/>
  <c r="BJ198" i="13"/>
  <c r="CD26" i="7" s="1"/>
  <c r="BJ196" i="13"/>
  <c r="BV24" i="7" s="1"/>
  <c r="BJ190" i="13"/>
  <c r="CD18" i="7" s="1"/>
  <c r="BR16" i="7"/>
  <c r="BJ6" i="13"/>
  <c r="BX9" i="11" s="1"/>
  <c r="BY9" i="18" s="1"/>
  <c r="CH46" i="7" l="1"/>
  <c r="CH66" i="7"/>
  <c r="BZ26" i="7"/>
  <c r="BN46" i="7"/>
  <c r="CD46" i="7"/>
  <c r="BV66" i="7"/>
  <c r="BX66" i="7"/>
  <c r="BN42" i="7"/>
  <c r="BP18" i="7"/>
  <c r="BR18" i="7"/>
  <c r="CF26" i="7"/>
  <c r="BT46" i="7"/>
  <c r="CB66" i="7"/>
  <c r="BL26" i="7"/>
  <c r="CH26" i="7"/>
  <c r="BV46" i="7"/>
  <c r="BL66" i="7"/>
  <c r="CD66" i="7"/>
  <c r="BX62" i="7"/>
  <c r="BT42" i="7"/>
  <c r="CB44" i="7"/>
  <c r="BX26" i="7"/>
  <c r="BL46" i="7"/>
  <c r="BT64" i="7"/>
  <c r="BR24" i="7"/>
  <c r="BR42" i="7"/>
  <c r="BL24" i="7"/>
  <c r="BN24" i="7"/>
  <c r="BP26" i="7"/>
  <c r="CF32" i="7"/>
  <c r="BR44" i="7"/>
  <c r="BX46" i="7"/>
  <c r="BZ62" i="7"/>
  <c r="BR66" i="7"/>
  <c r="BP44" i="7"/>
  <c r="BP24" i="7"/>
  <c r="BR26" i="7"/>
  <c r="BL42" i="7"/>
  <c r="BZ44" i="7"/>
  <c r="BZ46" i="7"/>
  <c r="BR64" i="7"/>
  <c r="CH44" i="7"/>
  <c r="BV64" i="7"/>
  <c r="CD24" i="7"/>
  <c r="BZ64" i="7"/>
  <c r="BT18" i="7"/>
  <c r="CF24" i="7"/>
  <c r="CB26" i="7"/>
  <c r="BL44" i="7"/>
  <c r="BL62" i="7"/>
  <c r="CB64" i="7"/>
  <c r="BX24" i="7"/>
  <c r="CH18" i="7"/>
  <c r="CH24" i="7"/>
  <c r="BN44" i="7"/>
  <c r="BV62" i="7"/>
  <c r="CB28" i="7"/>
  <c r="BZ68" i="7"/>
  <c r="CB54" i="7"/>
  <c r="CF68" i="7"/>
  <c r="BL28" i="7"/>
  <c r="BV42" i="7"/>
  <c r="CB62" i="7"/>
  <c r="BP18" i="18"/>
  <c r="ER18" i="18" s="1"/>
  <c r="CF18" i="18"/>
  <c r="FH18" i="18" s="1"/>
  <c r="BZ24" i="18"/>
  <c r="FB24" i="18" s="1"/>
  <c r="BT26" i="18"/>
  <c r="EV26" i="18" s="1"/>
  <c r="BR28" i="18"/>
  <c r="ET28" i="18" s="1"/>
  <c r="CH28" i="18"/>
  <c r="FJ28" i="18" s="1"/>
  <c r="BP30" i="18"/>
  <c r="ER30" i="18" s="1"/>
  <c r="CF30" i="18"/>
  <c r="FH30" i="18" s="1"/>
  <c r="BN32" i="18"/>
  <c r="EP32" i="18" s="1"/>
  <c r="CD32" i="18"/>
  <c r="FF32" i="18" s="1"/>
  <c r="BL38" i="18"/>
  <c r="EN38" i="18" s="1"/>
  <c r="CB38" i="18"/>
  <c r="FD38" i="18" s="1"/>
  <c r="BZ40" i="18"/>
  <c r="FB40" i="18" s="1"/>
  <c r="BX42" i="18"/>
  <c r="EZ42" i="18" s="1"/>
  <c r="BV44" i="18"/>
  <c r="EX44" i="18" s="1"/>
  <c r="BT46" i="18"/>
  <c r="EV46" i="18" s="1"/>
  <c r="BL54" i="18"/>
  <c r="EN54" i="18" s="1"/>
  <c r="CB54" i="18"/>
  <c r="FD54" i="18" s="1"/>
  <c r="BN56" i="18"/>
  <c r="EP56" i="18" s="1"/>
  <c r="CD56" i="18"/>
  <c r="FF56" i="18" s="1"/>
  <c r="BP58" i="18"/>
  <c r="ER58" i="18" s="1"/>
  <c r="CF58" i="18"/>
  <c r="FH58" i="18" s="1"/>
  <c r="CH70" i="7"/>
  <c r="CF70" i="18"/>
  <c r="FH70" i="18" s="1"/>
  <c r="BP70" i="18"/>
  <c r="ER70" i="18" s="1"/>
  <c r="CD70" i="18"/>
  <c r="FF70" i="18" s="1"/>
  <c r="BN70" i="18"/>
  <c r="EP70" i="18" s="1"/>
  <c r="CB70" i="18"/>
  <c r="FD70" i="18" s="1"/>
  <c r="BL70" i="18"/>
  <c r="EN70" i="18" s="1"/>
  <c r="BZ70" i="18"/>
  <c r="FB70" i="18" s="1"/>
  <c r="BX70" i="18"/>
  <c r="EZ70" i="18" s="1"/>
  <c r="BV70" i="18"/>
  <c r="EX70" i="18" s="1"/>
  <c r="BT70" i="18"/>
  <c r="EV70" i="18" s="1"/>
  <c r="CH70" i="18"/>
  <c r="FJ70" i="18" s="1"/>
  <c r="BR70" i="18"/>
  <c r="ET70" i="18" s="1"/>
  <c r="CD28" i="7"/>
  <c r="BL54" i="7"/>
  <c r="CB68" i="7"/>
  <c r="BX64" i="7"/>
  <c r="BZ64" i="18"/>
  <c r="FB64" i="18" s="1"/>
  <c r="BX64" i="18"/>
  <c r="EZ64" i="18" s="1"/>
  <c r="BV64" i="18"/>
  <c r="EX64" i="18" s="1"/>
  <c r="BT64" i="18"/>
  <c r="EV64" i="18" s="1"/>
  <c r="CH64" i="18"/>
  <c r="FJ64" i="18" s="1"/>
  <c r="BR64" i="18"/>
  <c r="ET64" i="18" s="1"/>
  <c r="CF64" i="18"/>
  <c r="FH64" i="18" s="1"/>
  <c r="BP64" i="18"/>
  <c r="ER64" i="18" s="1"/>
  <c r="CD64" i="18"/>
  <c r="FF64" i="18" s="1"/>
  <c r="BN64" i="18"/>
  <c r="EP64" i="18" s="1"/>
  <c r="CB64" i="18"/>
  <c r="FD64" i="18" s="1"/>
  <c r="BL64" i="18"/>
  <c r="EN64" i="18" s="1"/>
  <c r="BZ24" i="7"/>
  <c r="BN28" i="7"/>
  <c r="BN32" i="7"/>
  <c r="CD42" i="7"/>
  <c r="CD44" i="7"/>
  <c r="BV56" i="7"/>
  <c r="BR18" i="18"/>
  <c r="ET18" i="18" s="1"/>
  <c r="CH18" i="18"/>
  <c r="FJ18" i="18" s="1"/>
  <c r="BL24" i="18"/>
  <c r="EN24" i="18" s="1"/>
  <c r="CB24" i="18"/>
  <c r="FD24" i="18" s="1"/>
  <c r="BV26" i="18"/>
  <c r="EX26" i="18" s="1"/>
  <c r="BT28" i="18"/>
  <c r="EV28" i="18" s="1"/>
  <c r="BR30" i="18"/>
  <c r="ET30" i="18" s="1"/>
  <c r="CH30" i="18"/>
  <c r="FJ30" i="18" s="1"/>
  <c r="BP32" i="18"/>
  <c r="ER32" i="18" s="1"/>
  <c r="CF32" i="18"/>
  <c r="FH32" i="18" s="1"/>
  <c r="BN38" i="18"/>
  <c r="EP38" i="18" s="1"/>
  <c r="CD38" i="18"/>
  <c r="FF38" i="18" s="1"/>
  <c r="BL40" i="18"/>
  <c r="EN40" i="18" s="1"/>
  <c r="CB40" i="18"/>
  <c r="FD40" i="18" s="1"/>
  <c r="BZ42" i="18"/>
  <c r="FB42" i="18" s="1"/>
  <c r="BX44" i="18"/>
  <c r="EZ44" i="18" s="1"/>
  <c r="BV46" i="18"/>
  <c r="EX46" i="18" s="1"/>
  <c r="BN54" i="18"/>
  <c r="EP54" i="18" s="1"/>
  <c r="CD54" i="18"/>
  <c r="FF54" i="18" s="1"/>
  <c r="BP56" i="18"/>
  <c r="ER56" i="18" s="1"/>
  <c r="CF56" i="18"/>
  <c r="FH56" i="18" s="1"/>
  <c r="BR58" i="18"/>
  <c r="ET58" i="18" s="1"/>
  <c r="CH58" i="18"/>
  <c r="FJ58" i="18" s="1"/>
  <c r="BN60" i="7"/>
  <c r="BV60" i="18"/>
  <c r="EX60" i="18" s="1"/>
  <c r="CH60" i="18"/>
  <c r="FJ60" i="18" s="1"/>
  <c r="BR60" i="18"/>
  <c r="ET60" i="18" s="1"/>
  <c r="CD60" i="18"/>
  <c r="FF60" i="18" s="1"/>
  <c r="BN60" i="18"/>
  <c r="EP60" i="18" s="1"/>
  <c r="CB60" i="18"/>
  <c r="FD60" i="18" s="1"/>
  <c r="BL60" i="18"/>
  <c r="EN60" i="18" s="1"/>
  <c r="BZ60" i="18"/>
  <c r="FB60" i="18" s="1"/>
  <c r="BX60" i="18"/>
  <c r="EZ60" i="18" s="1"/>
  <c r="BV30" i="7"/>
  <c r="BN62" i="7"/>
  <c r="BX62" i="18"/>
  <c r="EZ62" i="18" s="1"/>
  <c r="BT62" i="18"/>
  <c r="EV62" i="18" s="1"/>
  <c r="CH62" i="18"/>
  <c r="FJ62" i="18" s="1"/>
  <c r="BR62" i="18"/>
  <c r="ET62" i="18" s="1"/>
  <c r="CF62" i="18"/>
  <c r="FH62" i="18" s="1"/>
  <c r="BP62" i="18"/>
  <c r="ER62" i="18" s="1"/>
  <c r="CD62" i="18"/>
  <c r="FF62" i="18" s="1"/>
  <c r="BN62" i="18"/>
  <c r="EP62" i="18" s="1"/>
  <c r="CB62" i="18"/>
  <c r="FD62" i="18" s="1"/>
  <c r="BL62" i="18"/>
  <c r="EN62" i="18" s="1"/>
  <c r="BZ62" i="18"/>
  <c r="FB62" i="18" s="1"/>
  <c r="BV18" i="7"/>
  <c r="BX30" i="7"/>
  <c r="CH54" i="7"/>
  <c r="BX18" i="7"/>
  <c r="CB66" i="18"/>
  <c r="FD66" i="18" s="1"/>
  <c r="BL66" i="18"/>
  <c r="EN66" i="18" s="1"/>
  <c r="BZ66" i="18"/>
  <c r="FB66" i="18" s="1"/>
  <c r="BX66" i="18"/>
  <c r="EZ66" i="18" s="1"/>
  <c r="BV66" i="18"/>
  <c r="EX66" i="18" s="1"/>
  <c r="BT66" i="18"/>
  <c r="EV66" i="18" s="1"/>
  <c r="CH66" i="18"/>
  <c r="FJ66" i="18" s="1"/>
  <c r="BR66" i="18"/>
  <c r="ET66" i="18" s="1"/>
  <c r="CF66" i="18"/>
  <c r="FH66" i="18" s="1"/>
  <c r="BP66" i="18"/>
  <c r="ER66" i="18" s="1"/>
  <c r="CD66" i="18"/>
  <c r="FF66" i="18" s="1"/>
  <c r="BN66" i="18"/>
  <c r="EP66" i="18" s="1"/>
  <c r="CF18" i="7"/>
  <c r="CB24" i="7"/>
  <c r="BV26" i="7"/>
  <c r="BP28" i="7"/>
  <c r="BR32" i="7"/>
  <c r="CH42" i="7"/>
  <c r="CF44" i="7"/>
  <c r="CB46" i="7"/>
  <c r="BZ56" i="7"/>
  <c r="BP64" i="7"/>
  <c r="BN66" i="7"/>
  <c r="BT18" i="18"/>
  <c r="EV18" i="18" s="1"/>
  <c r="BN24" i="18"/>
  <c r="EP24" i="18" s="1"/>
  <c r="CD24" i="18"/>
  <c r="FF24" i="18" s="1"/>
  <c r="BX26" i="18"/>
  <c r="EZ26" i="18" s="1"/>
  <c r="BV28" i="18"/>
  <c r="EX28" i="18" s="1"/>
  <c r="BT30" i="18"/>
  <c r="EV30" i="18" s="1"/>
  <c r="BR32" i="18"/>
  <c r="ET32" i="18" s="1"/>
  <c r="CH32" i="18"/>
  <c r="FJ32" i="18" s="1"/>
  <c r="BP38" i="18"/>
  <c r="ER38" i="18" s="1"/>
  <c r="CF38" i="18"/>
  <c r="FH38" i="18" s="1"/>
  <c r="BN40" i="18"/>
  <c r="EP40" i="18" s="1"/>
  <c r="CD40" i="18"/>
  <c r="FF40" i="18" s="1"/>
  <c r="BL42" i="18"/>
  <c r="EN42" i="18" s="1"/>
  <c r="CB42" i="18"/>
  <c r="FD42" i="18" s="1"/>
  <c r="BZ44" i="18"/>
  <c r="FB44" i="18" s="1"/>
  <c r="BX46" i="18"/>
  <c r="EZ46" i="18" s="1"/>
  <c r="BP54" i="18"/>
  <c r="ER54" i="18" s="1"/>
  <c r="CF54" i="18"/>
  <c r="FH54" i="18" s="1"/>
  <c r="BR56" i="18"/>
  <c r="ET56" i="18" s="1"/>
  <c r="CH56" i="18"/>
  <c r="FJ56" i="18" s="1"/>
  <c r="BT58" i="18"/>
  <c r="EV58" i="18" s="1"/>
  <c r="BP60" i="18"/>
  <c r="ER60" i="18" s="1"/>
  <c r="BX68" i="7"/>
  <c r="CD68" i="18"/>
  <c r="FF68" i="18" s="1"/>
  <c r="BN68" i="18"/>
  <c r="EP68" i="18" s="1"/>
  <c r="CB68" i="18"/>
  <c r="FD68" i="18" s="1"/>
  <c r="BL68" i="18"/>
  <c r="EN68" i="18" s="1"/>
  <c r="BZ68" i="18"/>
  <c r="FB68" i="18" s="1"/>
  <c r="BX68" i="18"/>
  <c r="EZ68" i="18" s="1"/>
  <c r="BV68" i="18"/>
  <c r="EX68" i="18" s="1"/>
  <c r="BT68" i="18"/>
  <c r="EV68" i="18" s="1"/>
  <c r="CH68" i="18"/>
  <c r="FJ68" i="18" s="1"/>
  <c r="BR68" i="18"/>
  <c r="ET68" i="18" s="1"/>
  <c r="CF68" i="18"/>
  <c r="FH68" i="18" s="1"/>
  <c r="BP68" i="18"/>
  <c r="ER68" i="18" s="1"/>
  <c r="BV18" i="18"/>
  <c r="EX18" i="18" s="1"/>
  <c r="BP24" i="18"/>
  <c r="ER24" i="18" s="1"/>
  <c r="CF24" i="18"/>
  <c r="FH24" i="18" s="1"/>
  <c r="BZ26" i="18"/>
  <c r="FB26" i="18" s="1"/>
  <c r="BX28" i="18"/>
  <c r="EZ28" i="18" s="1"/>
  <c r="BV30" i="18"/>
  <c r="EX30" i="18" s="1"/>
  <c r="BT32" i="18"/>
  <c r="EV32" i="18" s="1"/>
  <c r="BR38" i="18"/>
  <c r="ET38" i="18" s="1"/>
  <c r="CH38" i="18"/>
  <c r="FJ38" i="18" s="1"/>
  <c r="BP40" i="18"/>
  <c r="ER40" i="18" s="1"/>
  <c r="CF40" i="18"/>
  <c r="FH40" i="18" s="1"/>
  <c r="BN42" i="18"/>
  <c r="EP42" i="18" s="1"/>
  <c r="CD42" i="18"/>
  <c r="FF42" i="18" s="1"/>
  <c r="BL44" i="18"/>
  <c r="EN44" i="18" s="1"/>
  <c r="CB44" i="18"/>
  <c r="FD44" i="18" s="1"/>
  <c r="BZ46" i="18"/>
  <c r="FB46" i="18" s="1"/>
  <c r="BR54" i="18"/>
  <c r="ET54" i="18" s="1"/>
  <c r="CH54" i="18"/>
  <c r="FJ54" i="18" s="1"/>
  <c r="BT56" i="18"/>
  <c r="EV56" i="18" s="1"/>
  <c r="BV58" i="18"/>
  <c r="EX58" i="18" s="1"/>
  <c r="BT60" i="18"/>
  <c r="EV60" i="18" s="1"/>
  <c r="BX18" i="18"/>
  <c r="EZ18" i="18" s="1"/>
  <c r="BR24" i="18"/>
  <c r="ET24" i="18" s="1"/>
  <c r="CH24" i="18"/>
  <c r="FJ24" i="18" s="1"/>
  <c r="BL26" i="18"/>
  <c r="EN26" i="18" s="1"/>
  <c r="CB26" i="18"/>
  <c r="FD26" i="18" s="1"/>
  <c r="BZ28" i="18"/>
  <c r="FB28" i="18" s="1"/>
  <c r="BX30" i="18"/>
  <c r="EZ30" i="18" s="1"/>
  <c r="BV32" i="18"/>
  <c r="EX32" i="18" s="1"/>
  <c r="BT38" i="18"/>
  <c r="EV38" i="18" s="1"/>
  <c r="BR40" i="18"/>
  <c r="ET40" i="18" s="1"/>
  <c r="CH40" i="18"/>
  <c r="FJ40" i="18" s="1"/>
  <c r="BP42" i="18"/>
  <c r="ER42" i="18" s="1"/>
  <c r="CF42" i="18"/>
  <c r="FH42" i="18" s="1"/>
  <c r="BN44" i="18"/>
  <c r="EP44" i="18" s="1"/>
  <c r="CD44" i="18"/>
  <c r="FF44" i="18" s="1"/>
  <c r="BL46" i="18"/>
  <c r="EN46" i="18" s="1"/>
  <c r="CB46" i="18"/>
  <c r="FD46" i="18" s="1"/>
  <c r="BT54" i="18"/>
  <c r="EV54" i="18" s="1"/>
  <c r="BV56" i="18"/>
  <c r="EX56" i="18" s="1"/>
  <c r="BX58" i="18"/>
  <c r="EZ58" i="18" s="1"/>
  <c r="CF60" i="18"/>
  <c r="FH60" i="18" s="1"/>
  <c r="BZ28" i="7"/>
  <c r="BN68" i="7"/>
  <c r="BZ18" i="18"/>
  <c r="FB18" i="18" s="1"/>
  <c r="BT24" i="18"/>
  <c r="EV24" i="18" s="1"/>
  <c r="BN26" i="18"/>
  <c r="EP26" i="18" s="1"/>
  <c r="CD26" i="18"/>
  <c r="FF26" i="18" s="1"/>
  <c r="BL28" i="18"/>
  <c r="EN28" i="18" s="1"/>
  <c r="CB28" i="18"/>
  <c r="FD28" i="18" s="1"/>
  <c r="BZ30" i="18"/>
  <c r="FB30" i="18" s="1"/>
  <c r="BX32" i="18"/>
  <c r="EZ32" i="18" s="1"/>
  <c r="BV38" i="18"/>
  <c r="EX38" i="18" s="1"/>
  <c r="BT40" i="18"/>
  <c r="EV40" i="18" s="1"/>
  <c r="BR42" i="18"/>
  <c r="ET42" i="18" s="1"/>
  <c r="CH42" i="18"/>
  <c r="FJ42" i="18" s="1"/>
  <c r="BP44" i="18"/>
  <c r="ER44" i="18" s="1"/>
  <c r="CF44" i="18"/>
  <c r="FH44" i="18" s="1"/>
  <c r="BN46" i="18"/>
  <c r="EP46" i="18" s="1"/>
  <c r="CD46" i="18"/>
  <c r="FF46" i="18" s="1"/>
  <c r="BV54" i="18"/>
  <c r="EX54" i="18" s="1"/>
  <c r="BX56" i="18"/>
  <c r="EZ56" i="18" s="1"/>
  <c r="BZ58" i="18"/>
  <c r="FB58" i="18" s="1"/>
  <c r="BX16" i="18"/>
  <c r="EZ16" i="18" s="1"/>
  <c r="BL18" i="18"/>
  <c r="EN18" i="18" s="1"/>
  <c r="CB18" i="18"/>
  <c r="FD18" i="18" s="1"/>
  <c r="BV24" i="18"/>
  <c r="EX24" i="18" s="1"/>
  <c r="BP26" i="18"/>
  <c r="ER26" i="18" s="1"/>
  <c r="CF26" i="18"/>
  <c r="FH26" i="18" s="1"/>
  <c r="BN28" i="18"/>
  <c r="EP28" i="18" s="1"/>
  <c r="CD28" i="18"/>
  <c r="FF28" i="18" s="1"/>
  <c r="BL30" i="18"/>
  <c r="EN30" i="18" s="1"/>
  <c r="CB30" i="18"/>
  <c r="FD30" i="18" s="1"/>
  <c r="BZ32" i="18"/>
  <c r="FB32" i="18" s="1"/>
  <c r="BX38" i="18"/>
  <c r="EZ38" i="18" s="1"/>
  <c r="BV40" i="18"/>
  <c r="EX40" i="18" s="1"/>
  <c r="BT42" i="18"/>
  <c r="EV42" i="18" s="1"/>
  <c r="BR44" i="18"/>
  <c r="ET44" i="18" s="1"/>
  <c r="CH44" i="18"/>
  <c r="FJ44" i="18" s="1"/>
  <c r="BP46" i="18"/>
  <c r="ER46" i="18" s="1"/>
  <c r="CF46" i="18"/>
  <c r="FH46" i="18" s="1"/>
  <c r="BX54" i="18"/>
  <c r="EZ54" i="18" s="1"/>
  <c r="BZ56" i="18"/>
  <c r="FB56" i="18" s="1"/>
  <c r="BL58" i="18"/>
  <c r="EN58" i="18" s="1"/>
  <c r="CB58" i="18"/>
  <c r="FD58" i="18" s="1"/>
  <c r="BV62" i="18"/>
  <c r="EX62" i="18" s="1"/>
  <c r="CF28" i="7"/>
  <c r="BN54" i="7"/>
  <c r="CD68" i="7"/>
  <c r="BN18" i="18"/>
  <c r="EP18" i="18" s="1"/>
  <c r="CD18" i="18"/>
  <c r="FF18" i="18" s="1"/>
  <c r="BX24" i="18"/>
  <c r="EZ24" i="18" s="1"/>
  <c r="BR26" i="18"/>
  <c r="ET26" i="18" s="1"/>
  <c r="CH26" i="18"/>
  <c r="FJ26" i="18" s="1"/>
  <c r="BP28" i="18"/>
  <c r="ER28" i="18" s="1"/>
  <c r="CF28" i="18"/>
  <c r="FH28" i="18" s="1"/>
  <c r="BN30" i="18"/>
  <c r="EP30" i="18" s="1"/>
  <c r="BL32" i="18"/>
  <c r="EN32" i="18" s="1"/>
  <c r="BZ38" i="18"/>
  <c r="FB38" i="18" s="1"/>
  <c r="BT44" i="18"/>
  <c r="EV44" i="18" s="1"/>
  <c r="BR46" i="18"/>
  <c r="ET46" i="18" s="1"/>
  <c r="BL56" i="18"/>
  <c r="EN56" i="18" s="1"/>
  <c r="BN58" i="18"/>
  <c r="EP58" i="18" s="1"/>
  <c r="DB65" i="18"/>
  <c r="BB238" i="13" s="1"/>
  <c r="DB63" i="18"/>
  <c r="BB236" i="13" s="1"/>
  <c r="CH16" i="7"/>
  <c r="CF16" i="18"/>
  <c r="FH16" i="18" s="1"/>
  <c r="BP16" i="18"/>
  <c r="ER16" i="18" s="1"/>
  <c r="BR16" i="18"/>
  <c r="ET16" i="18" s="1"/>
  <c r="BZ16" i="18"/>
  <c r="FB16" i="18" s="1"/>
  <c r="CH16" i="18"/>
  <c r="FJ16" i="18" s="1"/>
  <c r="BL16" i="18"/>
  <c r="EN16" i="18" s="1"/>
  <c r="BT16" i="18"/>
  <c r="EV16" i="18" s="1"/>
  <c r="CB16" i="18"/>
  <c r="FD16" i="18" s="1"/>
  <c r="BN16" i="18"/>
  <c r="EP16" i="18" s="1"/>
  <c r="BV16" i="18"/>
  <c r="EX16" i="18" s="1"/>
  <c r="CD16" i="18"/>
  <c r="FF16" i="18" s="1"/>
  <c r="BV52" i="7"/>
  <c r="BR52" i="18"/>
  <c r="ET52" i="18" s="1"/>
  <c r="CH52" i="18"/>
  <c r="FJ52" i="18" s="1"/>
  <c r="CH52" i="7"/>
  <c r="BT52" i="18"/>
  <c r="EV52" i="18" s="1"/>
  <c r="BV52" i="18"/>
  <c r="EX52" i="18" s="1"/>
  <c r="BX52" i="18"/>
  <c r="EZ52" i="18" s="1"/>
  <c r="BZ52" i="18"/>
  <c r="FB52" i="18" s="1"/>
  <c r="BP52" i="7"/>
  <c r="BL52" i="18"/>
  <c r="EN52" i="18" s="1"/>
  <c r="CB52" i="18"/>
  <c r="FD52" i="18" s="1"/>
  <c r="BR52" i="7"/>
  <c r="BN52" i="18"/>
  <c r="EP52" i="18" s="1"/>
  <c r="CD52" i="18"/>
  <c r="FF52" i="18" s="1"/>
  <c r="BT52" i="7"/>
  <c r="BP52" i="18"/>
  <c r="ER52" i="18" s="1"/>
  <c r="CF52" i="18"/>
  <c r="FH52" i="18" s="1"/>
  <c r="BX32" i="7"/>
  <c r="CD32" i="7"/>
  <c r="BL32" i="7"/>
  <c r="CB32" i="7"/>
  <c r="BZ32" i="7"/>
  <c r="BV32" i="7"/>
  <c r="BT32" i="7"/>
  <c r="BX56" i="7"/>
  <c r="BT56" i="7"/>
  <c r="BL56" i="7"/>
  <c r="BR56" i="7"/>
  <c r="CH56" i="7"/>
  <c r="BP56" i="7"/>
  <c r="CF56" i="7"/>
  <c r="BN56" i="7"/>
  <c r="CD56" i="7"/>
  <c r="BL16" i="7"/>
  <c r="BZ38" i="7"/>
  <c r="BX40" i="7"/>
  <c r="BR40" i="7"/>
  <c r="CH40" i="7"/>
  <c r="BP40" i="7"/>
  <c r="CF40" i="7"/>
  <c r="BN40" i="7"/>
  <c r="CD40" i="7"/>
  <c r="BL40" i="7"/>
  <c r="CB40" i="7"/>
  <c r="CF58" i="7"/>
  <c r="BP58" i="7"/>
  <c r="CH58" i="7"/>
  <c r="BN58" i="7"/>
  <c r="BX58" i="7"/>
  <c r="CD58" i="7"/>
  <c r="BL58" i="7"/>
  <c r="CB58" i="7"/>
  <c r="BZ58" i="7"/>
  <c r="BX60" i="7"/>
  <c r="CB60" i="7"/>
  <c r="BZ60" i="7"/>
  <c r="BV60" i="7"/>
  <c r="BT60" i="7"/>
  <c r="BR60" i="7"/>
  <c r="BT16" i="7"/>
  <c r="BP32" i="7"/>
  <c r="BT40" i="7"/>
  <c r="CB56" i="7"/>
  <c r="CF60" i="7"/>
  <c r="CB38" i="7"/>
  <c r="BT58" i="7"/>
  <c r="BX16" i="7"/>
  <c r="BZ16" i="7"/>
  <c r="CB16" i="7"/>
  <c r="BP16" i="7"/>
  <c r="BN16" i="7"/>
  <c r="CD16" i="7"/>
  <c r="CF16" i="7"/>
  <c r="BV16" i="7"/>
  <c r="CD60" i="7"/>
  <c r="CH32" i="7"/>
  <c r="BV58" i="7"/>
  <c r="CF38" i="7"/>
  <c r="BP38" i="7"/>
  <c r="BX38" i="7"/>
  <c r="BV38" i="7"/>
  <c r="BT38" i="7"/>
  <c r="BR38" i="7"/>
  <c r="BN38" i="7"/>
  <c r="CH38" i="7"/>
  <c r="BV40" i="7"/>
  <c r="BR58" i="7"/>
  <c r="CH60" i="7"/>
  <c r="BZ40" i="7"/>
  <c r="CF30" i="7"/>
  <c r="BP30" i="7"/>
  <c r="BR30" i="7"/>
  <c r="CH30" i="7"/>
  <c r="BN30" i="7"/>
  <c r="BL30" i="7"/>
  <c r="CD30" i="7"/>
  <c r="CB30" i="7"/>
  <c r="BZ30" i="7"/>
  <c r="CF54" i="7"/>
  <c r="BP54" i="7"/>
  <c r="BZ54" i="7"/>
  <c r="BX54" i="7"/>
  <c r="BV54" i="7"/>
  <c r="BT54" i="7"/>
  <c r="BR54" i="7"/>
  <c r="BT30" i="7"/>
  <c r="BL38" i="7"/>
  <c r="CD54" i="7"/>
  <c r="BL60" i="7"/>
  <c r="CU15" i="16"/>
  <c r="AR19" i="13" s="1"/>
  <c r="CF42" i="7"/>
  <c r="BP42" i="7"/>
  <c r="BZ18" i="7"/>
  <c r="BR28" i="7"/>
  <c r="BP68" i="7"/>
  <c r="CH68" i="7"/>
  <c r="BL18" i="7"/>
  <c r="CB52" i="7"/>
  <c r="CF62" i="7"/>
  <c r="BP62" i="7"/>
  <c r="CH28" i="7"/>
  <c r="BX42" i="7"/>
  <c r="BZ52" i="7"/>
  <c r="CH62" i="7"/>
  <c r="CB18" i="7"/>
  <c r="BT24" i="7"/>
  <c r="BT28" i="7"/>
  <c r="BZ42" i="7"/>
  <c r="BT44" i="7"/>
  <c r="BR62" i="7"/>
  <c r="BL64" i="7"/>
  <c r="CD64" i="7"/>
  <c r="BR68" i="7"/>
  <c r="CF46" i="7"/>
  <c r="BP46" i="7"/>
  <c r="CF66" i="7"/>
  <c r="BP66" i="7"/>
  <c r="BN18" i="7"/>
  <c r="BN26" i="7"/>
  <c r="BV28" i="7"/>
  <c r="CB42" i="7"/>
  <c r="BV44" i="7"/>
  <c r="BR46" i="7"/>
  <c r="BL52" i="7"/>
  <c r="CD52" i="7"/>
  <c r="BT62" i="7"/>
  <c r="BN64" i="7"/>
  <c r="CF64" i="7"/>
  <c r="BZ66" i="7"/>
  <c r="BT68" i="7"/>
  <c r="BN52" i="7"/>
  <c r="CF52" i="7"/>
  <c r="BV68" i="7"/>
  <c r="CU16" i="16"/>
  <c r="AR20" i="13" s="1"/>
  <c r="CU24" i="16"/>
  <c r="AR28" i="13" s="1"/>
  <c r="CU26" i="16"/>
  <c r="AR32" i="13" s="1"/>
  <c r="CU28" i="16"/>
  <c r="AR34" i="13" s="1"/>
  <c r="CU27" i="16"/>
  <c r="AR33" i="13" s="1"/>
  <c r="CU29" i="16"/>
  <c r="AR35" i="13" s="1"/>
  <c r="CU25" i="16"/>
  <c r="AR31" i="13" s="1"/>
  <c r="CU17" i="16"/>
  <c r="AR21" i="13" s="1"/>
  <c r="CU23" i="16"/>
  <c r="AR27" i="13" s="1"/>
  <c r="CU18" i="16"/>
  <c r="AR22" i="13" s="1"/>
  <c r="CU22" i="16"/>
  <c r="AR26" i="13" s="1"/>
  <c r="CU20" i="16"/>
  <c r="AR24" i="13" s="1"/>
  <c r="CU21" i="16"/>
  <c r="AR25" i="13" s="1"/>
  <c r="CU19" i="16"/>
  <c r="AR23" i="13" s="1"/>
  <c r="CU13" i="16"/>
  <c r="AR17" i="13" s="1"/>
  <c r="AX74" i="16"/>
  <c r="BA74" i="16"/>
  <c r="CU7" i="16"/>
  <c r="U12" i="13" s="1"/>
  <c r="CU8" i="16"/>
  <c r="U13" i="13" s="1"/>
  <c r="BV9" i="16"/>
  <c r="CW9" i="16" s="1"/>
  <c r="CF9" i="16"/>
  <c r="DG9" i="16" s="1"/>
  <c r="BX9" i="16"/>
  <c r="CY9" i="16" s="1"/>
  <c r="CN9" i="16"/>
  <c r="DO9" i="16" s="1"/>
  <c r="BZ9" i="16"/>
  <c r="DA9" i="16" s="1"/>
  <c r="CP9" i="16"/>
  <c r="DQ9" i="16" s="1"/>
  <c r="CB9" i="16"/>
  <c r="DC9" i="16" s="1"/>
  <c r="CD9" i="16"/>
  <c r="DE9" i="16" s="1"/>
  <c r="CH9" i="16"/>
  <c r="DI9" i="16" s="1"/>
  <c r="CJ9" i="16"/>
  <c r="DK9" i="16" s="1"/>
  <c r="CL9" i="16"/>
  <c r="DM9" i="16" s="1"/>
  <c r="CG74" i="16"/>
  <c r="CJ74" i="16"/>
  <c r="BT70" i="7"/>
  <c r="BV70" i="7"/>
  <c r="BX70" i="7"/>
  <c r="BZ70" i="7"/>
  <c r="BL70" i="7"/>
  <c r="CB70" i="7"/>
  <c r="BN70" i="7"/>
  <c r="CD70" i="7"/>
  <c r="BP70" i="7"/>
  <c r="CF70" i="7"/>
  <c r="BR70" i="7"/>
  <c r="CL9" i="11"/>
  <c r="CM9" i="18" s="1"/>
  <c r="CJ9" i="11"/>
  <c r="CK9" i="18" s="1"/>
  <c r="CH9" i="11"/>
  <c r="CI9" i="18" s="1"/>
  <c r="CF9" i="11"/>
  <c r="CG9" i="18" s="1"/>
  <c r="CD9" i="11"/>
  <c r="CE9" i="18" s="1"/>
  <c r="BV9" i="11"/>
  <c r="BW9" i="18" s="1"/>
  <c r="CB9" i="11"/>
  <c r="CC9" i="18" s="1"/>
  <c r="CP9" i="11"/>
  <c r="CQ9" i="18" s="1"/>
  <c r="BZ9" i="11"/>
  <c r="CA9" i="18" s="1"/>
  <c r="CN9" i="11"/>
  <c r="CO9" i="18" s="1"/>
  <c r="AL5" i="11"/>
  <c r="AM5" i="18" s="1"/>
  <c r="AI5" i="11"/>
  <c r="AJ5" i="18" s="1"/>
  <c r="AF5" i="11"/>
  <c r="AG5" i="18" s="1"/>
  <c r="AF18" i="7"/>
  <c r="CV70" i="7"/>
  <c r="CT70" i="7"/>
  <c r="CR70" i="7"/>
  <c r="CP70" i="7"/>
  <c r="CN70" i="7"/>
  <c r="CL70" i="7"/>
  <c r="CJ70" i="7"/>
  <c r="CV69" i="7"/>
  <c r="CT69" i="7"/>
  <c r="CR69" i="7"/>
  <c r="CP69" i="7"/>
  <c r="CN69" i="7"/>
  <c r="CL69" i="7"/>
  <c r="CJ69" i="7"/>
  <c r="CV68" i="7"/>
  <c r="CT68" i="7"/>
  <c r="CR68" i="7"/>
  <c r="CP68" i="7"/>
  <c r="CN68" i="7"/>
  <c r="CL68" i="7"/>
  <c r="CJ68" i="7"/>
  <c r="CV67" i="7"/>
  <c r="CT67" i="7"/>
  <c r="CR67" i="7"/>
  <c r="CP67" i="7"/>
  <c r="CN67" i="7"/>
  <c r="CL67" i="7"/>
  <c r="CJ67" i="7"/>
  <c r="CV66" i="7"/>
  <c r="CT66" i="7"/>
  <c r="CR66" i="7"/>
  <c r="CP66" i="7"/>
  <c r="CN66" i="7"/>
  <c r="CL66" i="7"/>
  <c r="CJ66" i="7"/>
  <c r="CV65" i="7"/>
  <c r="CT65" i="7"/>
  <c r="CR65" i="7"/>
  <c r="CP65" i="7"/>
  <c r="CN65" i="7"/>
  <c r="CL65" i="7"/>
  <c r="CJ65" i="7"/>
  <c r="CV64" i="7"/>
  <c r="CT64" i="7"/>
  <c r="CR64" i="7"/>
  <c r="CP64" i="7"/>
  <c r="CN64" i="7"/>
  <c r="CL64" i="7"/>
  <c r="CJ64" i="7"/>
  <c r="CV63" i="7"/>
  <c r="CT63" i="7"/>
  <c r="CR63" i="7"/>
  <c r="CP63" i="7"/>
  <c r="CN63" i="7"/>
  <c r="CL63" i="7"/>
  <c r="CJ63" i="7"/>
  <c r="CV62" i="7"/>
  <c r="CT62" i="7"/>
  <c r="CR62" i="7"/>
  <c r="CP62" i="7"/>
  <c r="CN62" i="7"/>
  <c r="CL62" i="7"/>
  <c r="CJ62" i="7"/>
  <c r="CV61" i="7"/>
  <c r="CT61" i="7"/>
  <c r="CR61" i="7"/>
  <c r="CP61" i="7"/>
  <c r="CN61" i="7"/>
  <c r="CL61" i="7"/>
  <c r="CJ61" i="7"/>
  <c r="CV60" i="7"/>
  <c r="CT60" i="7"/>
  <c r="CR60" i="7"/>
  <c r="CP60" i="7"/>
  <c r="CN60" i="7"/>
  <c r="CL60" i="7"/>
  <c r="CJ60" i="7"/>
  <c r="CV59" i="7"/>
  <c r="CT59" i="7"/>
  <c r="CR59" i="7"/>
  <c r="CP59" i="7"/>
  <c r="CN59" i="7"/>
  <c r="CL59" i="7"/>
  <c r="CJ59" i="7"/>
  <c r="CV58" i="7"/>
  <c r="CT58" i="7"/>
  <c r="CR58" i="7"/>
  <c r="CP58" i="7"/>
  <c r="CN58" i="7"/>
  <c r="CL58" i="7"/>
  <c r="CJ58" i="7"/>
  <c r="CV57" i="7"/>
  <c r="CT57" i="7"/>
  <c r="CR57" i="7"/>
  <c r="CP57" i="7"/>
  <c r="CN57" i="7"/>
  <c r="CL57" i="7"/>
  <c r="CJ57" i="7"/>
  <c r="CV56" i="7"/>
  <c r="CT56" i="7"/>
  <c r="CR56" i="7"/>
  <c r="CP56" i="7"/>
  <c r="CN56" i="7"/>
  <c r="CL56" i="7"/>
  <c r="CJ56" i="7"/>
  <c r="CV55" i="7"/>
  <c r="CT55" i="7"/>
  <c r="CR55" i="7"/>
  <c r="CP55" i="7"/>
  <c r="CN55" i="7"/>
  <c r="CL55" i="7"/>
  <c r="CJ55" i="7"/>
  <c r="CV54" i="7"/>
  <c r="CT54" i="7"/>
  <c r="CR54" i="7"/>
  <c r="CP54" i="7"/>
  <c r="CN54" i="7"/>
  <c r="CL54" i="7"/>
  <c r="CJ54" i="7"/>
  <c r="CV53" i="7"/>
  <c r="CT53" i="7"/>
  <c r="CR53" i="7"/>
  <c r="CP53" i="7"/>
  <c r="CN53" i="7"/>
  <c r="CL53" i="7"/>
  <c r="CJ53" i="7"/>
  <c r="CL52" i="7"/>
  <c r="CN52" i="7"/>
  <c r="CP52" i="7"/>
  <c r="CR52" i="7"/>
  <c r="CT52" i="7"/>
  <c r="CV52" i="7"/>
  <c r="CJ52" i="7"/>
  <c r="CL51" i="7"/>
  <c r="CN51" i="7"/>
  <c r="CP51" i="7"/>
  <c r="CR51" i="7"/>
  <c r="CT51" i="7"/>
  <c r="CV51" i="7"/>
  <c r="CJ51" i="7"/>
  <c r="CH69" i="7"/>
  <c r="CF69" i="7"/>
  <c r="CD69" i="7"/>
  <c r="CB69" i="7"/>
  <c r="BZ69" i="7"/>
  <c r="BX69" i="7"/>
  <c r="BV69" i="7"/>
  <c r="BT69" i="7"/>
  <c r="BS69" i="7"/>
  <c r="BR69" i="7"/>
  <c r="BQ69" i="7"/>
  <c r="BP69" i="7"/>
  <c r="BN69" i="7"/>
  <c r="BM69" i="7"/>
  <c r="BL69" i="7"/>
  <c r="CH67" i="7"/>
  <c r="CF67" i="7"/>
  <c r="CD67" i="7"/>
  <c r="CB67" i="7"/>
  <c r="BZ67" i="7"/>
  <c r="BX67" i="7"/>
  <c r="BV67" i="7"/>
  <c r="BT67" i="7"/>
  <c r="BS67" i="7"/>
  <c r="BR67" i="7"/>
  <c r="BQ67" i="7"/>
  <c r="BP67" i="7"/>
  <c r="BN67" i="7"/>
  <c r="BM67" i="7"/>
  <c r="BL67" i="7"/>
  <c r="CH65" i="7"/>
  <c r="CF65" i="7"/>
  <c r="CD65" i="7"/>
  <c r="CB65" i="7"/>
  <c r="BZ65" i="7"/>
  <c r="BX65" i="7"/>
  <c r="BV65" i="7"/>
  <c r="BT65" i="7"/>
  <c r="BS65" i="7"/>
  <c r="BR65" i="7"/>
  <c r="BQ65" i="7"/>
  <c r="BP65" i="7"/>
  <c r="BN65" i="7"/>
  <c r="BM65" i="7"/>
  <c r="BL65" i="7"/>
  <c r="CH63" i="7"/>
  <c r="CF63" i="7"/>
  <c r="CD63" i="7"/>
  <c r="CB63" i="7"/>
  <c r="BZ63" i="7"/>
  <c r="BX63" i="7"/>
  <c r="BV63" i="7"/>
  <c r="BT63" i="7"/>
  <c r="BS63" i="7"/>
  <c r="BR63" i="7"/>
  <c r="BQ63" i="7"/>
  <c r="BP63" i="7"/>
  <c r="BN63" i="7"/>
  <c r="BM63" i="7"/>
  <c r="BL63" i="7"/>
  <c r="CH61" i="7"/>
  <c r="CF61" i="7"/>
  <c r="CD61" i="7"/>
  <c r="CB61" i="7"/>
  <c r="BZ61" i="7"/>
  <c r="BX61" i="7"/>
  <c r="BV61" i="7"/>
  <c r="BT61" i="7"/>
  <c r="BS61" i="7"/>
  <c r="BR61" i="7"/>
  <c r="BQ61" i="7"/>
  <c r="BP61" i="7"/>
  <c r="BN61" i="7"/>
  <c r="BM61" i="7"/>
  <c r="BL61" i="7"/>
  <c r="CH59" i="7"/>
  <c r="CF59" i="7"/>
  <c r="CD59" i="7"/>
  <c r="CB59" i="7"/>
  <c r="BZ59" i="7"/>
  <c r="BX59" i="7"/>
  <c r="BV59" i="7"/>
  <c r="BT59" i="7"/>
  <c r="BS59" i="7"/>
  <c r="BR59" i="7"/>
  <c r="BQ59" i="7"/>
  <c r="BP59" i="7"/>
  <c r="BN59" i="7"/>
  <c r="BM59" i="7"/>
  <c r="BL59" i="7"/>
  <c r="CH57" i="7"/>
  <c r="CF57" i="7"/>
  <c r="CD57" i="7"/>
  <c r="CB57" i="7"/>
  <c r="BZ57" i="7"/>
  <c r="BX57" i="7"/>
  <c r="BV57" i="7"/>
  <c r="BT57" i="7"/>
  <c r="BS57" i="7"/>
  <c r="BR57" i="7"/>
  <c r="BQ57" i="7"/>
  <c r="BP57" i="7"/>
  <c r="BN57" i="7"/>
  <c r="BM57" i="7"/>
  <c r="BL57" i="7"/>
  <c r="CH55" i="7"/>
  <c r="CF55" i="7"/>
  <c r="CD55" i="7"/>
  <c r="CB55" i="7"/>
  <c r="BZ55" i="7"/>
  <c r="BX55" i="7"/>
  <c r="BV55" i="7"/>
  <c r="BT55" i="7"/>
  <c r="BS55" i="7"/>
  <c r="BR55" i="7"/>
  <c r="BQ55" i="7"/>
  <c r="BP55" i="7"/>
  <c r="BN55" i="7"/>
  <c r="BM55" i="7"/>
  <c r="BL55" i="7"/>
  <c r="CH53" i="7"/>
  <c r="CF53" i="7"/>
  <c r="CD53" i="7"/>
  <c r="CB53" i="7"/>
  <c r="BZ53" i="7"/>
  <c r="BX53" i="7"/>
  <c r="BV53" i="7"/>
  <c r="BT53" i="7"/>
  <c r="BS53" i="7"/>
  <c r="BR53" i="7"/>
  <c r="BQ53" i="7"/>
  <c r="BP53" i="7"/>
  <c r="BN53" i="7"/>
  <c r="BM53" i="7"/>
  <c r="BL53" i="7"/>
  <c r="BV51" i="7"/>
  <c r="BX51" i="7"/>
  <c r="BZ51" i="7"/>
  <c r="CB51" i="7"/>
  <c r="CD51" i="7"/>
  <c r="CF51" i="7"/>
  <c r="CH51" i="7"/>
  <c r="BT51" i="7"/>
  <c r="BQ51" i="7"/>
  <c r="BR51" i="7"/>
  <c r="BS51" i="7"/>
  <c r="BM51" i="7"/>
  <c r="BN51" i="7"/>
  <c r="BP51" i="7"/>
  <c r="BL51" i="7"/>
  <c r="CH31" i="7"/>
  <c r="CF31" i="7"/>
  <c r="CD31" i="7"/>
  <c r="CB31" i="7"/>
  <c r="BZ31" i="7"/>
  <c r="BX31" i="7"/>
  <c r="BV31" i="7"/>
  <c r="BT31" i="7"/>
  <c r="BS31" i="7"/>
  <c r="BR31" i="7"/>
  <c r="BQ31" i="7"/>
  <c r="BP31" i="7"/>
  <c r="BN31" i="7"/>
  <c r="BM31" i="7"/>
  <c r="BL31" i="7"/>
  <c r="CH29" i="7"/>
  <c r="CF29" i="7"/>
  <c r="CD29" i="7"/>
  <c r="CB29" i="7"/>
  <c r="BZ29" i="7"/>
  <c r="BX29" i="7"/>
  <c r="BV29" i="7"/>
  <c r="BT29" i="7"/>
  <c r="BS29" i="7"/>
  <c r="BR29" i="7"/>
  <c r="BQ29" i="7"/>
  <c r="BP29" i="7"/>
  <c r="BN29" i="7"/>
  <c r="BM29" i="7"/>
  <c r="BL29" i="7"/>
  <c r="CH27" i="7"/>
  <c r="CF27" i="7"/>
  <c r="CD27" i="7"/>
  <c r="CB27" i="7"/>
  <c r="BZ27" i="7"/>
  <c r="BX27" i="7"/>
  <c r="BV27" i="7"/>
  <c r="BT27" i="7"/>
  <c r="BS27" i="7"/>
  <c r="BR27" i="7"/>
  <c r="BQ27" i="7"/>
  <c r="BP27" i="7"/>
  <c r="BN27" i="7"/>
  <c r="BM27" i="7"/>
  <c r="BL27" i="7"/>
  <c r="CH25" i="7"/>
  <c r="CF25" i="7"/>
  <c r="CD25" i="7"/>
  <c r="CB25" i="7"/>
  <c r="BZ25" i="7"/>
  <c r="BX25" i="7"/>
  <c r="BV25" i="7"/>
  <c r="BT25" i="7"/>
  <c r="BS25" i="7"/>
  <c r="BR25" i="7"/>
  <c r="BQ25" i="7"/>
  <c r="BP25" i="7"/>
  <c r="BN25" i="7"/>
  <c r="BM25" i="7"/>
  <c r="BL25" i="7"/>
  <c r="CH23" i="7"/>
  <c r="CF23" i="7"/>
  <c r="CD23" i="7"/>
  <c r="CB23" i="7"/>
  <c r="BZ23" i="7"/>
  <c r="BX23" i="7"/>
  <c r="BV23" i="7"/>
  <c r="BT23" i="7"/>
  <c r="BS23" i="7"/>
  <c r="BR23" i="7"/>
  <c r="BQ23" i="7"/>
  <c r="BP23" i="7"/>
  <c r="BN23" i="7"/>
  <c r="BM23" i="7"/>
  <c r="BL23" i="7"/>
  <c r="BS17" i="7"/>
  <c r="BR17" i="7"/>
  <c r="BQ17" i="7"/>
  <c r="BP17" i="7"/>
  <c r="BN17" i="7"/>
  <c r="BM17" i="7"/>
  <c r="BL17" i="7"/>
  <c r="BQ15" i="7"/>
  <c r="BR15" i="7"/>
  <c r="BS15" i="7"/>
  <c r="BP15" i="7"/>
  <c r="BM15" i="7"/>
  <c r="BN15" i="7"/>
  <c r="BL15" i="7"/>
  <c r="CH17" i="7"/>
  <c r="CF17" i="7"/>
  <c r="CD17" i="7"/>
  <c r="CB17" i="7"/>
  <c r="BZ17" i="7"/>
  <c r="BX17" i="7"/>
  <c r="BV17" i="7"/>
  <c r="BT17" i="7"/>
  <c r="BV15" i="7"/>
  <c r="BX15" i="7"/>
  <c r="BZ15" i="7"/>
  <c r="CB15" i="7"/>
  <c r="CD15" i="7"/>
  <c r="CF15" i="7"/>
  <c r="CH15" i="7"/>
  <c r="BT15" i="7"/>
  <c r="BJ70" i="7"/>
  <c r="BH70" i="7"/>
  <c r="BF70" i="7"/>
  <c r="BD70" i="7"/>
  <c r="BB70" i="7"/>
  <c r="AZ70" i="7"/>
  <c r="AX70" i="7"/>
  <c r="AV70" i="7"/>
  <c r="AT70" i="7"/>
  <c r="AR70" i="7"/>
  <c r="AP70" i="7"/>
  <c r="AN70" i="7"/>
  <c r="AL70" i="7"/>
  <c r="AJ70" i="7"/>
  <c r="AH70" i="7"/>
  <c r="AF70" i="7"/>
  <c r="AD70" i="7"/>
  <c r="AB70" i="7"/>
  <c r="BJ69" i="7"/>
  <c r="BH69" i="7"/>
  <c r="BF69" i="7"/>
  <c r="BD69" i="7"/>
  <c r="BB69" i="7"/>
  <c r="AZ69" i="7"/>
  <c r="AX69" i="7"/>
  <c r="AV69" i="7"/>
  <c r="AT69" i="7"/>
  <c r="AR69" i="7"/>
  <c r="AP69" i="7"/>
  <c r="AN69" i="7"/>
  <c r="AL69" i="7"/>
  <c r="AJ69" i="7"/>
  <c r="AH69" i="7"/>
  <c r="AF69" i="7"/>
  <c r="AD69" i="7"/>
  <c r="AB69" i="7"/>
  <c r="BJ68" i="7"/>
  <c r="BH68" i="7"/>
  <c r="BF68" i="7"/>
  <c r="BD68" i="7"/>
  <c r="BB68" i="7"/>
  <c r="AZ68" i="7"/>
  <c r="AX68" i="7"/>
  <c r="AV68" i="7"/>
  <c r="AT68" i="7"/>
  <c r="AR68" i="7"/>
  <c r="AP68" i="7"/>
  <c r="AN68" i="7"/>
  <c r="AL68" i="7"/>
  <c r="AJ68" i="7"/>
  <c r="AH68" i="7"/>
  <c r="AF68" i="7"/>
  <c r="AD68" i="7"/>
  <c r="AB68" i="7"/>
  <c r="BJ67" i="7"/>
  <c r="BH67" i="7"/>
  <c r="BF67" i="7"/>
  <c r="BD67" i="7"/>
  <c r="BB67" i="7"/>
  <c r="AZ67" i="7"/>
  <c r="AX67" i="7"/>
  <c r="AV67" i="7"/>
  <c r="AT67" i="7"/>
  <c r="AR67" i="7"/>
  <c r="AP67" i="7"/>
  <c r="AN67" i="7"/>
  <c r="AL67" i="7"/>
  <c r="AJ67" i="7"/>
  <c r="AH67" i="7"/>
  <c r="AF67" i="7"/>
  <c r="AD67" i="7"/>
  <c r="AB67" i="7"/>
  <c r="BJ66" i="7"/>
  <c r="BH66" i="7"/>
  <c r="BF66" i="7"/>
  <c r="BD66" i="7"/>
  <c r="BB66" i="7"/>
  <c r="AZ66" i="7"/>
  <c r="AX66" i="7"/>
  <c r="AV66" i="7"/>
  <c r="AT66" i="7"/>
  <c r="AR66" i="7"/>
  <c r="AP66" i="7"/>
  <c r="AN66" i="7"/>
  <c r="AL66" i="7"/>
  <c r="AJ66" i="7"/>
  <c r="AH66" i="7"/>
  <c r="AF66" i="7"/>
  <c r="AD66" i="7"/>
  <c r="AB66" i="7"/>
  <c r="BJ65" i="7"/>
  <c r="BH65" i="7"/>
  <c r="BF65" i="7"/>
  <c r="BD65" i="7"/>
  <c r="BB65" i="7"/>
  <c r="AZ65" i="7"/>
  <c r="AX65" i="7"/>
  <c r="AV65" i="7"/>
  <c r="AT65" i="7"/>
  <c r="AR65" i="7"/>
  <c r="AP65" i="7"/>
  <c r="AN65" i="7"/>
  <c r="AL65" i="7"/>
  <c r="AJ65" i="7"/>
  <c r="AH65" i="7"/>
  <c r="AF65" i="7"/>
  <c r="AD65" i="7"/>
  <c r="AB65" i="7"/>
  <c r="BJ64" i="7"/>
  <c r="BH64" i="7"/>
  <c r="BF64" i="7"/>
  <c r="BD64" i="7"/>
  <c r="BB64" i="7"/>
  <c r="AZ64" i="7"/>
  <c r="AX64" i="7"/>
  <c r="AV64" i="7"/>
  <c r="AT64" i="7"/>
  <c r="AR64" i="7"/>
  <c r="AP64" i="7"/>
  <c r="AN64" i="7"/>
  <c r="AL64" i="7"/>
  <c r="AJ64" i="7"/>
  <c r="AH64" i="7"/>
  <c r="AF64" i="7"/>
  <c r="AD64" i="7"/>
  <c r="AB64" i="7"/>
  <c r="BJ63" i="7"/>
  <c r="BH63" i="7"/>
  <c r="BF63" i="7"/>
  <c r="BD63" i="7"/>
  <c r="BB63" i="7"/>
  <c r="AZ63" i="7"/>
  <c r="AX63" i="7"/>
  <c r="AV63" i="7"/>
  <c r="AT63" i="7"/>
  <c r="AR63" i="7"/>
  <c r="AP63" i="7"/>
  <c r="AN63" i="7"/>
  <c r="AL63" i="7"/>
  <c r="AJ63" i="7"/>
  <c r="AH63" i="7"/>
  <c r="AF63" i="7"/>
  <c r="AD63" i="7"/>
  <c r="AB63" i="7"/>
  <c r="BJ62" i="7"/>
  <c r="BH62" i="7"/>
  <c r="BF62" i="7"/>
  <c r="BD62" i="7"/>
  <c r="BB62" i="7"/>
  <c r="AZ62" i="7"/>
  <c r="AX62" i="7"/>
  <c r="AV62" i="7"/>
  <c r="AT62" i="7"/>
  <c r="AR62" i="7"/>
  <c r="AP62" i="7"/>
  <c r="AN62" i="7"/>
  <c r="AL62" i="7"/>
  <c r="AJ62" i="7"/>
  <c r="AH62" i="7"/>
  <c r="AF62" i="7"/>
  <c r="AD62" i="7"/>
  <c r="AB62" i="7"/>
  <c r="BJ61" i="7"/>
  <c r="BH61" i="7"/>
  <c r="BF61" i="7"/>
  <c r="BD61" i="7"/>
  <c r="BB61" i="7"/>
  <c r="AZ61" i="7"/>
  <c r="AX61" i="7"/>
  <c r="AV61" i="7"/>
  <c r="AT61" i="7"/>
  <c r="AR61" i="7"/>
  <c r="AP61" i="7"/>
  <c r="AN61" i="7"/>
  <c r="AL61" i="7"/>
  <c r="AJ61" i="7"/>
  <c r="AH61" i="7"/>
  <c r="AF61" i="7"/>
  <c r="AD61" i="7"/>
  <c r="AB61" i="7"/>
  <c r="BJ60" i="7"/>
  <c r="BH60" i="7"/>
  <c r="BF60" i="7"/>
  <c r="BD60" i="7"/>
  <c r="BB60" i="7"/>
  <c r="AZ60" i="7"/>
  <c r="AX60" i="7"/>
  <c r="AV60" i="7"/>
  <c r="AT60" i="7"/>
  <c r="AR60" i="7"/>
  <c r="AP60" i="7"/>
  <c r="AN60" i="7"/>
  <c r="AL60" i="7"/>
  <c r="AJ60" i="7"/>
  <c r="AH60" i="7"/>
  <c r="AF60" i="7"/>
  <c r="AD60" i="7"/>
  <c r="AB60" i="7"/>
  <c r="BJ59" i="7"/>
  <c r="BH59" i="7"/>
  <c r="BF59" i="7"/>
  <c r="BD59" i="7"/>
  <c r="BB59" i="7"/>
  <c r="AZ59" i="7"/>
  <c r="AX59" i="7"/>
  <c r="AV59" i="7"/>
  <c r="AT59" i="7"/>
  <c r="AR59" i="7"/>
  <c r="AP59" i="7"/>
  <c r="AN59" i="7"/>
  <c r="AL59" i="7"/>
  <c r="AJ59" i="7"/>
  <c r="AH59" i="7"/>
  <c r="AF59" i="7"/>
  <c r="AD59" i="7"/>
  <c r="AB59" i="7"/>
  <c r="BJ58" i="7"/>
  <c r="BH58" i="7"/>
  <c r="BF58" i="7"/>
  <c r="BD58" i="7"/>
  <c r="BB58" i="7"/>
  <c r="AZ58" i="7"/>
  <c r="AX58" i="7"/>
  <c r="AV58" i="7"/>
  <c r="AT58" i="7"/>
  <c r="AR58" i="7"/>
  <c r="AP58" i="7"/>
  <c r="AN58" i="7"/>
  <c r="AL58" i="7"/>
  <c r="AJ58" i="7"/>
  <c r="AH58" i="7"/>
  <c r="AF58" i="7"/>
  <c r="AD58" i="7"/>
  <c r="AB58" i="7"/>
  <c r="BJ57" i="7"/>
  <c r="BH57" i="7"/>
  <c r="BF57" i="7"/>
  <c r="BD57" i="7"/>
  <c r="BB57" i="7"/>
  <c r="AZ57" i="7"/>
  <c r="AX57" i="7"/>
  <c r="AV57" i="7"/>
  <c r="AT57" i="7"/>
  <c r="AR57" i="7"/>
  <c r="AP57" i="7"/>
  <c r="AN57" i="7"/>
  <c r="AL57" i="7"/>
  <c r="AJ57" i="7"/>
  <c r="AH57" i="7"/>
  <c r="AF57" i="7"/>
  <c r="AD57" i="7"/>
  <c r="AB57" i="7"/>
  <c r="BJ56" i="7"/>
  <c r="BH56" i="7"/>
  <c r="BF56" i="7"/>
  <c r="BD56" i="7"/>
  <c r="BB56" i="7"/>
  <c r="AZ56" i="7"/>
  <c r="AX56" i="7"/>
  <c r="AV56" i="7"/>
  <c r="AT56" i="7"/>
  <c r="AR56" i="7"/>
  <c r="AP56" i="7"/>
  <c r="AN56" i="7"/>
  <c r="AL56" i="7"/>
  <c r="AJ56" i="7"/>
  <c r="AH56" i="7"/>
  <c r="AF56" i="7"/>
  <c r="AD56" i="7"/>
  <c r="AB56" i="7"/>
  <c r="BJ55" i="7"/>
  <c r="BH55" i="7"/>
  <c r="BF55" i="7"/>
  <c r="BD55" i="7"/>
  <c r="BB55" i="7"/>
  <c r="AZ55" i="7"/>
  <c r="AX55" i="7"/>
  <c r="AV55" i="7"/>
  <c r="AT55" i="7"/>
  <c r="AR55" i="7"/>
  <c r="AP55" i="7"/>
  <c r="AN55" i="7"/>
  <c r="AL55" i="7"/>
  <c r="AJ55" i="7"/>
  <c r="AH55" i="7"/>
  <c r="AF55" i="7"/>
  <c r="AD55" i="7"/>
  <c r="AB55" i="7"/>
  <c r="BJ54" i="7"/>
  <c r="BH54" i="7"/>
  <c r="BF54" i="7"/>
  <c r="BD54" i="7"/>
  <c r="BB54" i="7"/>
  <c r="AZ54" i="7"/>
  <c r="AX54" i="7"/>
  <c r="AV54" i="7"/>
  <c r="AT54" i="7"/>
  <c r="AR54" i="7"/>
  <c r="AP54" i="7"/>
  <c r="AN54" i="7"/>
  <c r="AL54" i="7"/>
  <c r="AJ54" i="7"/>
  <c r="AH54" i="7"/>
  <c r="AF54" i="7"/>
  <c r="AD54" i="7"/>
  <c r="AB54" i="7"/>
  <c r="BJ53" i="7"/>
  <c r="BH53" i="7"/>
  <c r="BF53" i="7"/>
  <c r="BD53" i="7"/>
  <c r="BB53" i="7"/>
  <c r="AZ53" i="7"/>
  <c r="AX53" i="7"/>
  <c r="AV53" i="7"/>
  <c r="AT53" i="7"/>
  <c r="AR53" i="7"/>
  <c r="AP53" i="7"/>
  <c r="AN53" i="7"/>
  <c r="AL53" i="7"/>
  <c r="AJ53" i="7"/>
  <c r="AH53" i="7"/>
  <c r="AF53" i="7"/>
  <c r="AD53" i="7"/>
  <c r="AB53" i="7"/>
  <c r="AB52" i="7"/>
  <c r="AB51" i="7"/>
  <c r="BJ52" i="7"/>
  <c r="BH52" i="7"/>
  <c r="BF52" i="7"/>
  <c r="BD52" i="7"/>
  <c r="BB52" i="7"/>
  <c r="AZ52" i="7"/>
  <c r="AX52" i="7"/>
  <c r="AV52" i="7"/>
  <c r="AT52" i="7"/>
  <c r="AR52" i="7"/>
  <c r="AP52" i="7"/>
  <c r="AN52" i="7"/>
  <c r="AL52" i="7"/>
  <c r="AJ52" i="7"/>
  <c r="AH52" i="7"/>
  <c r="AF52" i="7"/>
  <c r="AD52" i="7"/>
  <c r="BJ51" i="7"/>
  <c r="BH51" i="7"/>
  <c r="BF51" i="7"/>
  <c r="BD51" i="7"/>
  <c r="BB51" i="7"/>
  <c r="AZ51" i="7"/>
  <c r="AX51" i="7"/>
  <c r="AV51" i="7"/>
  <c r="AT51" i="7"/>
  <c r="AR51" i="7"/>
  <c r="AP51" i="7"/>
  <c r="AN51" i="7"/>
  <c r="AL51" i="7"/>
  <c r="AJ51" i="7"/>
  <c r="AH51" i="7"/>
  <c r="AF51" i="7"/>
  <c r="AD51" i="7"/>
  <c r="BJ46" i="7"/>
  <c r="BH46" i="7"/>
  <c r="BF46" i="7"/>
  <c r="BD46" i="7"/>
  <c r="BB46" i="7"/>
  <c r="AZ46" i="7"/>
  <c r="AX46" i="7"/>
  <c r="AV46" i="7"/>
  <c r="AT46" i="7"/>
  <c r="AR46" i="7"/>
  <c r="AP46" i="7"/>
  <c r="AN46" i="7"/>
  <c r="AL46" i="7"/>
  <c r="AJ46" i="7"/>
  <c r="AH46" i="7"/>
  <c r="AF46" i="7"/>
  <c r="AD46" i="7"/>
  <c r="AB46" i="7"/>
  <c r="BJ45" i="7"/>
  <c r="BH45" i="7"/>
  <c r="BF45" i="7"/>
  <c r="BD45" i="7"/>
  <c r="BB45" i="7"/>
  <c r="AZ45" i="7"/>
  <c r="AX45" i="7"/>
  <c r="AV45" i="7"/>
  <c r="AT45" i="7"/>
  <c r="AR45" i="7"/>
  <c r="AP45" i="7"/>
  <c r="AN45" i="7"/>
  <c r="AL45" i="7"/>
  <c r="AJ45" i="7"/>
  <c r="AH45" i="7"/>
  <c r="AF45" i="7"/>
  <c r="AD45" i="7"/>
  <c r="AB45" i="7"/>
  <c r="BJ44" i="7"/>
  <c r="BH44" i="7"/>
  <c r="BF44" i="7"/>
  <c r="BD44" i="7"/>
  <c r="BB44" i="7"/>
  <c r="AZ44" i="7"/>
  <c r="AX44" i="7"/>
  <c r="AV44" i="7"/>
  <c r="AT44" i="7"/>
  <c r="AR44" i="7"/>
  <c r="AP44" i="7"/>
  <c r="AN44" i="7"/>
  <c r="AL44" i="7"/>
  <c r="AJ44" i="7"/>
  <c r="AH44" i="7"/>
  <c r="AF44" i="7"/>
  <c r="AD44" i="7"/>
  <c r="AB44" i="7"/>
  <c r="BJ43" i="7"/>
  <c r="BH43" i="7"/>
  <c r="BF43" i="7"/>
  <c r="BD43" i="7"/>
  <c r="BB43" i="7"/>
  <c r="AZ43" i="7"/>
  <c r="AX43" i="7"/>
  <c r="AV43" i="7"/>
  <c r="AT43" i="7"/>
  <c r="AR43" i="7"/>
  <c r="AP43" i="7"/>
  <c r="AN43" i="7"/>
  <c r="AL43" i="7"/>
  <c r="AJ43" i="7"/>
  <c r="AH43" i="7"/>
  <c r="AF43" i="7"/>
  <c r="AD43" i="7"/>
  <c r="AB43" i="7"/>
  <c r="BJ42" i="7"/>
  <c r="BH42" i="7"/>
  <c r="BF42" i="7"/>
  <c r="BD42" i="7"/>
  <c r="BB42" i="7"/>
  <c r="AZ42" i="7"/>
  <c r="AX42" i="7"/>
  <c r="AV42" i="7"/>
  <c r="AT42" i="7"/>
  <c r="AR42" i="7"/>
  <c r="AP42" i="7"/>
  <c r="AN42" i="7"/>
  <c r="AL42" i="7"/>
  <c r="AJ42" i="7"/>
  <c r="AH42" i="7"/>
  <c r="AF42" i="7"/>
  <c r="AD42" i="7"/>
  <c r="AB42" i="7"/>
  <c r="BJ41" i="7"/>
  <c r="BH41" i="7"/>
  <c r="BF41" i="7"/>
  <c r="BD41" i="7"/>
  <c r="BB41" i="7"/>
  <c r="AZ41" i="7"/>
  <c r="AX41" i="7"/>
  <c r="AV41" i="7"/>
  <c r="AT41" i="7"/>
  <c r="AR41" i="7"/>
  <c r="AP41" i="7"/>
  <c r="AN41" i="7"/>
  <c r="AL41" i="7"/>
  <c r="AJ41" i="7"/>
  <c r="AH41" i="7"/>
  <c r="AF41" i="7"/>
  <c r="AD41" i="7"/>
  <c r="AB41" i="7"/>
  <c r="BJ40" i="7"/>
  <c r="BH40" i="7"/>
  <c r="BF40" i="7"/>
  <c r="BD40" i="7"/>
  <c r="BB40" i="7"/>
  <c r="AZ40" i="7"/>
  <c r="AX40" i="7"/>
  <c r="AV40" i="7"/>
  <c r="AT40" i="7"/>
  <c r="AR40" i="7"/>
  <c r="AP40" i="7"/>
  <c r="AN40" i="7"/>
  <c r="AL40" i="7"/>
  <c r="AJ40" i="7"/>
  <c r="AH40" i="7"/>
  <c r="AF40" i="7"/>
  <c r="AD40" i="7"/>
  <c r="AB40" i="7"/>
  <c r="BJ39" i="7"/>
  <c r="BH39" i="7"/>
  <c r="BF39" i="7"/>
  <c r="BD39" i="7"/>
  <c r="BB39" i="7"/>
  <c r="AZ39" i="7"/>
  <c r="AX39" i="7"/>
  <c r="AV39" i="7"/>
  <c r="AT39" i="7"/>
  <c r="AR39" i="7"/>
  <c r="AP39" i="7"/>
  <c r="AN39" i="7"/>
  <c r="AL39" i="7"/>
  <c r="AJ39" i="7"/>
  <c r="AH39" i="7"/>
  <c r="AF39" i="7"/>
  <c r="AD39" i="7"/>
  <c r="AB39" i="7"/>
  <c r="AD37" i="7"/>
  <c r="AF37" i="7"/>
  <c r="AH37" i="7"/>
  <c r="AJ37" i="7"/>
  <c r="AL37" i="7"/>
  <c r="AN37" i="7"/>
  <c r="AP37" i="7"/>
  <c r="AR37" i="7"/>
  <c r="AT37" i="7"/>
  <c r="AV37" i="7"/>
  <c r="AX37" i="7"/>
  <c r="AZ37" i="7"/>
  <c r="BB37" i="7"/>
  <c r="BD37" i="7"/>
  <c r="BF37" i="7"/>
  <c r="BH37" i="7"/>
  <c r="BJ37" i="7"/>
  <c r="AD38" i="7"/>
  <c r="AF38" i="7"/>
  <c r="AH38" i="7"/>
  <c r="AJ38" i="7"/>
  <c r="AL38" i="7"/>
  <c r="AN38" i="7"/>
  <c r="AP38" i="7"/>
  <c r="AR38" i="7"/>
  <c r="AT38" i="7"/>
  <c r="AV38" i="7"/>
  <c r="AX38" i="7"/>
  <c r="AZ38" i="7"/>
  <c r="BB38" i="7"/>
  <c r="BD38" i="7"/>
  <c r="BF38" i="7"/>
  <c r="BH38" i="7"/>
  <c r="BJ38" i="7"/>
  <c r="AB38" i="7"/>
  <c r="AB37" i="7"/>
  <c r="AB25" i="7"/>
  <c r="BJ32" i="7"/>
  <c r="BH32" i="7"/>
  <c r="BF32" i="7"/>
  <c r="BD32" i="7"/>
  <c r="BB32" i="7"/>
  <c r="AZ32" i="7"/>
  <c r="AX32" i="7"/>
  <c r="AV32" i="7"/>
  <c r="AT32" i="7"/>
  <c r="AR32" i="7"/>
  <c r="AP32" i="7"/>
  <c r="AN32" i="7"/>
  <c r="AL32" i="7"/>
  <c r="AJ32" i="7"/>
  <c r="AH32" i="7"/>
  <c r="AF32" i="7"/>
  <c r="AD32" i="7"/>
  <c r="AB32" i="7"/>
  <c r="BJ31" i="7"/>
  <c r="BH31" i="7"/>
  <c r="BF31" i="7"/>
  <c r="BD31" i="7"/>
  <c r="BB31" i="7"/>
  <c r="AZ31" i="7"/>
  <c r="AX31" i="7"/>
  <c r="AV31" i="7"/>
  <c r="AT31" i="7"/>
  <c r="AR31" i="7"/>
  <c r="AP31" i="7"/>
  <c r="AN31" i="7"/>
  <c r="AL31" i="7"/>
  <c r="AJ31" i="7"/>
  <c r="AH31" i="7"/>
  <c r="AF31" i="7"/>
  <c r="AD31" i="7"/>
  <c r="AB31" i="7"/>
  <c r="BJ30" i="7"/>
  <c r="BH30" i="7"/>
  <c r="BF30" i="7"/>
  <c r="BD30" i="7"/>
  <c r="BB30" i="7"/>
  <c r="AZ30" i="7"/>
  <c r="AX30" i="7"/>
  <c r="AV30" i="7"/>
  <c r="AT30" i="7"/>
  <c r="AR30" i="7"/>
  <c r="AP30" i="7"/>
  <c r="AN30" i="7"/>
  <c r="AL30" i="7"/>
  <c r="AJ30" i="7"/>
  <c r="AH30" i="7"/>
  <c r="AF30" i="7"/>
  <c r="AD30" i="7"/>
  <c r="AB30" i="7"/>
  <c r="BJ29" i="7"/>
  <c r="BH29" i="7"/>
  <c r="BF29" i="7"/>
  <c r="BD29" i="7"/>
  <c r="BB29" i="7"/>
  <c r="AZ29" i="7"/>
  <c r="AX29" i="7"/>
  <c r="AV29" i="7"/>
  <c r="AT29" i="7"/>
  <c r="AR29" i="7"/>
  <c r="AP29" i="7"/>
  <c r="AN29" i="7"/>
  <c r="AL29" i="7"/>
  <c r="AJ29" i="7"/>
  <c r="AH29" i="7"/>
  <c r="AF29" i="7"/>
  <c r="AD29" i="7"/>
  <c r="AB29" i="7"/>
  <c r="BJ28" i="7"/>
  <c r="BH28" i="7"/>
  <c r="BF28" i="7"/>
  <c r="BD28" i="7"/>
  <c r="BB28" i="7"/>
  <c r="AZ28" i="7"/>
  <c r="AX28" i="7"/>
  <c r="AV28" i="7"/>
  <c r="AT28" i="7"/>
  <c r="AR28" i="7"/>
  <c r="AP28" i="7"/>
  <c r="AN28" i="7"/>
  <c r="AL28" i="7"/>
  <c r="AJ28" i="7"/>
  <c r="AH28" i="7"/>
  <c r="AF28" i="7"/>
  <c r="AD28" i="7"/>
  <c r="AB28" i="7"/>
  <c r="BJ27" i="7"/>
  <c r="BH27" i="7"/>
  <c r="BF27" i="7"/>
  <c r="BD27" i="7"/>
  <c r="BB27" i="7"/>
  <c r="AZ27" i="7"/>
  <c r="AX27" i="7"/>
  <c r="AV27" i="7"/>
  <c r="AT27" i="7"/>
  <c r="AR27" i="7"/>
  <c r="AP27" i="7"/>
  <c r="AN27" i="7"/>
  <c r="AL27" i="7"/>
  <c r="AJ27" i="7"/>
  <c r="AH27" i="7"/>
  <c r="AF27" i="7"/>
  <c r="AD27" i="7"/>
  <c r="AB27" i="7"/>
  <c r="BJ26" i="7"/>
  <c r="BH26" i="7"/>
  <c r="BF26" i="7"/>
  <c r="BD26" i="7"/>
  <c r="BB26" i="7"/>
  <c r="AZ26" i="7"/>
  <c r="AX26" i="7"/>
  <c r="AV26" i="7"/>
  <c r="AT26" i="7"/>
  <c r="AR26" i="7"/>
  <c r="AP26" i="7"/>
  <c r="AN26" i="7"/>
  <c r="AL26" i="7"/>
  <c r="AJ26" i="7"/>
  <c r="AH26" i="7"/>
  <c r="AF26" i="7"/>
  <c r="AD26" i="7"/>
  <c r="AB26" i="7"/>
  <c r="BJ25" i="7"/>
  <c r="BH25" i="7"/>
  <c r="BF25" i="7"/>
  <c r="BD25" i="7"/>
  <c r="BB25" i="7"/>
  <c r="AZ25" i="7"/>
  <c r="AX25" i="7"/>
  <c r="AV25" i="7"/>
  <c r="AT25" i="7"/>
  <c r="AR25" i="7"/>
  <c r="AP25" i="7"/>
  <c r="AN25" i="7"/>
  <c r="AL25" i="7"/>
  <c r="AJ25" i="7"/>
  <c r="AH25" i="7"/>
  <c r="AF25" i="7"/>
  <c r="AD25" i="7"/>
  <c r="AD24" i="7"/>
  <c r="AF24" i="7"/>
  <c r="AH24" i="7"/>
  <c r="AJ24" i="7"/>
  <c r="AL24" i="7"/>
  <c r="AN24" i="7"/>
  <c r="AP24" i="7"/>
  <c r="AR24" i="7"/>
  <c r="AT24" i="7"/>
  <c r="AV24" i="7"/>
  <c r="AX24" i="7"/>
  <c r="AZ24" i="7"/>
  <c r="BB24" i="7"/>
  <c r="BD24" i="7"/>
  <c r="BF24" i="7"/>
  <c r="BH24" i="7"/>
  <c r="BJ24" i="7"/>
  <c r="AB24" i="7"/>
  <c r="AD23" i="7"/>
  <c r="AF23" i="7"/>
  <c r="AH23" i="7"/>
  <c r="AJ23" i="7"/>
  <c r="AL23" i="7"/>
  <c r="AN23" i="7"/>
  <c r="AP23" i="7"/>
  <c r="AR23" i="7"/>
  <c r="AT23" i="7"/>
  <c r="AV23" i="7"/>
  <c r="AX23" i="7"/>
  <c r="AZ23" i="7"/>
  <c r="BB23" i="7"/>
  <c r="BD23" i="7"/>
  <c r="BF23" i="7"/>
  <c r="BH23" i="7"/>
  <c r="BJ23" i="7"/>
  <c r="AB23" i="7"/>
  <c r="BJ18" i="7"/>
  <c r="BH18" i="7"/>
  <c r="BF18" i="7"/>
  <c r="BD18" i="7"/>
  <c r="BB18" i="7"/>
  <c r="AZ18" i="7"/>
  <c r="AX18" i="7"/>
  <c r="AV18" i="7"/>
  <c r="AT18" i="7"/>
  <c r="AR18" i="7"/>
  <c r="AP18" i="7"/>
  <c r="AN18" i="7"/>
  <c r="AL18" i="7"/>
  <c r="AJ18" i="7"/>
  <c r="AH18" i="7"/>
  <c r="AD18" i="7"/>
  <c r="AB18" i="7"/>
  <c r="BJ17" i="7"/>
  <c r="BH17" i="7"/>
  <c r="BF17" i="7"/>
  <c r="BD17" i="7"/>
  <c r="BB17" i="7"/>
  <c r="AZ17" i="7"/>
  <c r="AX17" i="7"/>
  <c r="AV17" i="7"/>
  <c r="AT17" i="7"/>
  <c r="AR17" i="7"/>
  <c r="AP17" i="7"/>
  <c r="AN17" i="7"/>
  <c r="AL17" i="7"/>
  <c r="AJ17" i="7"/>
  <c r="AH17" i="7"/>
  <c r="AF17" i="7"/>
  <c r="AD17" i="7"/>
  <c r="AB17" i="7"/>
  <c r="AD16" i="7"/>
  <c r="AF16" i="7"/>
  <c r="AH16" i="7"/>
  <c r="AJ16" i="7"/>
  <c r="AL16" i="7"/>
  <c r="AN16" i="7"/>
  <c r="AP16" i="7"/>
  <c r="AR16" i="7"/>
  <c r="AT16" i="7"/>
  <c r="AV16" i="7"/>
  <c r="AX16" i="7"/>
  <c r="AZ16" i="7"/>
  <c r="BB16" i="7"/>
  <c r="BD16" i="7"/>
  <c r="BF16" i="7"/>
  <c r="BH16" i="7"/>
  <c r="BJ16" i="7"/>
  <c r="AB16" i="7"/>
  <c r="AD15" i="7"/>
  <c r="AF15" i="7"/>
  <c r="AH15" i="7"/>
  <c r="AJ15" i="7"/>
  <c r="AL15" i="7"/>
  <c r="AN15" i="7"/>
  <c r="AP15" i="7"/>
  <c r="AR15" i="7"/>
  <c r="AT15" i="7"/>
  <c r="AV15" i="7"/>
  <c r="AX15" i="7"/>
  <c r="AZ15" i="7"/>
  <c r="BB15" i="7"/>
  <c r="BD15" i="7"/>
  <c r="BF15" i="7"/>
  <c r="BH15" i="7"/>
  <c r="BJ15" i="7"/>
  <c r="AB15" i="7"/>
  <c r="AA70" i="7"/>
  <c r="Z70" i="7"/>
  <c r="Y70" i="7"/>
  <c r="X70" i="7"/>
  <c r="W70" i="7"/>
  <c r="V70" i="7"/>
  <c r="C70" i="7"/>
  <c r="AA69" i="7"/>
  <c r="Z69" i="7"/>
  <c r="Y69" i="7"/>
  <c r="X69" i="7"/>
  <c r="W69" i="7"/>
  <c r="V69" i="7"/>
  <c r="C69" i="7"/>
  <c r="AA68" i="7"/>
  <c r="Z68" i="7"/>
  <c r="Y68" i="7"/>
  <c r="X68" i="7"/>
  <c r="W68" i="7"/>
  <c r="V68" i="7"/>
  <c r="C68" i="7"/>
  <c r="AA67" i="7"/>
  <c r="Z67" i="7"/>
  <c r="Y67" i="7"/>
  <c r="X67" i="7"/>
  <c r="W67" i="7"/>
  <c r="V67" i="7"/>
  <c r="C67" i="7"/>
  <c r="AA66" i="7"/>
  <c r="Z66" i="7"/>
  <c r="Y66" i="7"/>
  <c r="X66" i="7"/>
  <c r="W66" i="7"/>
  <c r="V66" i="7"/>
  <c r="C66" i="7"/>
  <c r="AA65" i="7"/>
  <c r="Z65" i="7"/>
  <c r="Y65" i="7"/>
  <c r="X65" i="7"/>
  <c r="W65" i="7"/>
  <c r="V65" i="7"/>
  <c r="C65" i="7"/>
  <c r="AA64" i="7"/>
  <c r="Z64" i="7"/>
  <c r="Y64" i="7"/>
  <c r="X64" i="7"/>
  <c r="W64" i="7"/>
  <c r="V64" i="7"/>
  <c r="C64" i="7"/>
  <c r="AA63" i="7"/>
  <c r="Z63" i="7"/>
  <c r="Y63" i="7"/>
  <c r="X63" i="7"/>
  <c r="W63" i="7"/>
  <c r="V63" i="7"/>
  <c r="C63" i="7"/>
  <c r="AA62" i="7"/>
  <c r="Z62" i="7"/>
  <c r="Y62" i="7"/>
  <c r="X62" i="7"/>
  <c r="W62" i="7"/>
  <c r="V62" i="7"/>
  <c r="C62" i="7"/>
  <c r="AA61" i="7"/>
  <c r="Z61" i="7"/>
  <c r="Y61" i="7"/>
  <c r="X61" i="7"/>
  <c r="W61" i="7"/>
  <c r="V61" i="7"/>
  <c r="C61" i="7"/>
  <c r="AA60" i="7"/>
  <c r="Z60" i="7"/>
  <c r="Y60" i="7"/>
  <c r="X60" i="7"/>
  <c r="W60" i="7"/>
  <c r="V60" i="7"/>
  <c r="C60" i="7"/>
  <c r="AA59" i="7"/>
  <c r="Z59" i="7"/>
  <c r="Y59" i="7"/>
  <c r="X59" i="7"/>
  <c r="W59" i="7"/>
  <c r="V59" i="7"/>
  <c r="C59" i="7"/>
  <c r="AA58" i="7"/>
  <c r="Z58" i="7"/>
  <c r="Y58" i="7"/>
  <c r="X58" i="7"/>
  <c r="W58" i="7"/>
  <c r="V58" i="7"/>
  <c r="C58" i="7"/>
  <c r="AA57" i="7"/>
  <c r="Z57" i="7"/>
  <c r="Y57" i="7"/>
  <c r="X57" i="7"/>
  <c r="W57" i="7"/>
  <c r="V57" i="7"/>
  <c r="C57" i="7"/>
  <c r="AA56" i="7"/>
  <c r="Z56" i="7"/>
  <c r="Y56" i="7"/>
  <c r="X56" i="7"/>
  <c r="W56" i="7"/>
  <c r="V56" i="7"/>
  <c r="C56" i="7"/>
  <c r="AA55" i="7"/>
  <c r="Z55" i="7"/>
  <c r="Y55" i="7"/>
  <c r="X55" i="7"/>
  <c r="W55" i="7"/>
  <c r="V55" i="7"/>
  <c r="C55" i="7"/>
  <c r="AA54" i="7"/>
  <c r="Z54" i="7"/>
  <c r="Y54" i="7"/>
  <c r="X54" i="7"/>
  <c r="W54" i="7"/>
  <c r="V54" i="7"/>
  <c r="C54" i="7"/>
  <c r="AA53" i="7"/>
  <c r="Z53" i="7"/>
  <c r="Y53" i="7"/>
  <c r="X53" i="7"/>
  <c r="W53" i="7"/>
  <c r="V53" i="7"/>
  <c r="C53" i="7"/>
  <c r="AA52" i="7"/>
  <c r="Z52" i="7"/>
  <c r="Y52" i="7"/>
  <c r="X52" i="7"/>
  <c r="W52" i="7"/>
  <c r="V52" i="7"/>
  <c r="C52" i="7"/>
  <c r="AA51" i="7"/>
  <c r="Z51" i="7"/>
  <c r="Y51" i="7"/>
  <c r="X51" i="7"/>
  <c r="W51" i="7"/>
  <c r="V51" i="7"/>
  <c r="C51" i="7"/>
  <c r="AA46" i="7"/>
  <c r="Z46" i="7"/>
  <c r="Y46" i="7"/>
  <c r="X46" i="7"/>
  <c r="W46" i="7"/>
  <c r="V46" i="7"/>
  <c r="C46" i="7"/>
  <c r="AA45" i="7"/>
  <c r="Z45" i="7"/>
  <c r="Y45" i="7"/>
  <c r="X45" i="7"/>
  <c r="W45" i="7"/>
  <c r="V45" i="7"/>
  <c r="C45" i="7"/>
  <c r="AA44" i="7"/>
  <c r="Z44" i="7"/>
  <c r="Y44" i="7"/>
  <c r="X44" i="7"/>
  <c r="W44" i="7"/>
  <c r="V44" i="7"/>
  <c r="C44" i="7"/>
  <c r="AA43" i="7"/>
  <c r="Z43" i="7"/>
  <c r="Y43" i="7"/>
  <c r="X43" i="7"/>
  <c r="W43" i="7"/>
  <c r="V43" i="7"/>
  <c r="C43" i="7"/>
  <c r="AA42" i="7"/>
  <c r="Z42" i="7"/>
  <c r="Y42" i="7"/>
  <c r="X42" i="7"/>
  <c r="W42" i="7"/>
  <c r="V42" i="7"/>
  <c r="C42" i="7"/>
  <c r="AA41" i="7"/>
  <c r="Z41" i="7"/>
  <c r="Y41" i="7"/>
  <c r="X41" i="7"/>
  <c r="W41" i="7"/>
  <c r="V41" i="7"/>
  <c r="C41" i="7"/>
  <c r="AA40" i="7"/>
  <c r="Z40" i="7"/>
  <c r="Y40" i="7"/>
  <c r="X40" i="7"/>
  <c r="W40" i="7"/>
  <c r="V40" i="7"/>
  <c r="C40" i="7"/>
  <c r="AA39" i="7"/>
  <c r="Z39" i="7"/>
  <c r="Y39" i="7"/>
  <c r="X39" i="7"/>
  <c r="W39" i="7"/>
  <c r="V39" i="7"/>
  <c r="C39" i="7"/>
  <c r="AA38" i="7"/>
  <c r="Z38" i="7"/>
  <c r="Y38" i="7"/>
  <c r="X38" i="7"/>
  <c r="W38" i="7"/>
  <c r="V38" i="7"/>
  <c r="C38" i="7"/>
  <c r="AA37" i="7"/>
  <c r="Z37" i="7"/>
  <c r="Y37" i="7"/>
  <c r="X37" i="7"/>
  <c r="W37" i="7"/>
  <c r="V37" i="7"/>
  <c r="C37" i="7"/>
  <c r="AA32" i="7"/>
  <c r="Z32" i="7"/>
  <c r="Y32" i="7"/>
  <c r="X32" i="7"/>
  <c r="W32" i="7"/>
  <c r="V32" i="7"/>
  <c r="AA31" i="7"/>
  <c r="Z31" i="7"/>
  <c r="Y31" i="7"/>
  <c r="X31" i="7"/>
  <c r="W31" i="7"/>
  <c r="V31" i="7"/>
  <c r="AA30" i="7"/>
  <c r="Z30" i="7"/>
  <c r="Y30" i="7"/>
  <c r="X30" i="7"/>
  <c r="W30" i="7"/>
  <c r="V30" i="7"/>
  <c r="AA29" i="7"/>
  <c r="Z29" i="7"/>
  <c r="Y29" i="7"/>
  <c r="X29" i="7"/>
  <c r="W29" i="7"/>
  <c r="V29" i="7"/>
  <c r="AA28" i="7"/>
  <c r="Z28" i="7"/>
  <c r="Y28" i="7"/>
  <c r="X28" i="7"/>
  <c r="W28" i="7"/>
  <c r="V28" i="7"/>
  <c r="AA27" i="7"/>
  <c r="Z27" i="7"/>
  <c r="Y27" i="7"/>
  <c r="X27" i="7"/>
  <c r="W27" i="7"/>
  <c r="V27" i="7"/>
  <c r="AA26" i="7"/>
  <c r="Z26" i="7"/>
  <c r="Y26" i="7"/>
  <c r="X26" i="7"/>
  <c r="W26" i="7"/>
  <c r="V26" i="7"/>
  <c r="AA25" i="7"/>
  <c r="Z25" i="7"/>
  <c r="Y25" i="7"/>
  <c r="X25" i="7"/>
  <c r="W25" i="7"/>
  <c r="V25" i="7"/>
  <c r="AA24" i="7"/>
  <c r="Z24" i="7"/>
  <c r="Y24" i="7"/>
  <c r="X24" i="7"/>
  <c r="W24" i="7"/>
  <c r="V24" i="7"/>
  <c r="AA23" i="7"/>
  <c r="Z23" i="7"/>
  <c r="Y23" i="7"/>
  <c r="X23" i="7"/>
  <c r="W23" i="7"/>
  <c r="V23" i="7"/>
  <c r="C32" i="7"/>
  <c r="C31" i="7"/>
  <c r="C30" i="7"/>
  <c r="C29" i="7"/>
  <c r="C28" i="7"/>
  <c r="C27" i="7"/>
  <c r="C26" i="7"/>
  <c r="C25" i="7"/>
  <c r="C24" i="7"/>
  <c r="C23" i="7"/>
  <c r="AA18" i="7"/>
  <c r="Z18" i="7"/>
  <c r="Y18" i="7"/>
  <c r="X18" i="7"/>
  <c r="W18" i="7"/>
  <c r="V18" i="7"/>
  <c r="AA17" i="7"/>
  <c r="Z17" i="7"/>
  <c r="Y17" i="7"/>
  <c r="X17" i="7"/>
  <c r="W17" i="7"/>
  <c r="V17" i="7"/>
  <c r="AA16" i="7"/>
  <c r="Z16" i="7"/>
  <c r="Y16" i="7"/>
  <c r="X16" i="7"/>
  <c r="W16" i="7"/>
  <c r="V16" i="7"/>
  <c r="W15" i="7"/>
  <c r="X15" i="7"/>
  <c r="Y15" i="7"/>
  <c r="Z15" i="7"/>
  <c r="AA15" i="7"/>
  <c r="V15" i="7"/>
  <c r="C16" i="7"/>
  <c r="C17" i="7"/>
  <c r="C18" i="7"/>
  <c r="C15" i="7"/>
  <c r="AG11" i="7"/>
  <c r="B184" i="13"/>
  <c r="K69" i="18"/>
  <c r="K65" i="18"/>
  <c r="K61" i="18"/>
  <c r="K57" i="18"/>
  <c r="K55" i="18"/>
  <c r="K17" i="18"/>
  <c r="K16" i="18"/>
  <c r="W2" i="13"/>
  <c r="DB23" i="18" l="1"/>
  <c r="AW196" i="13" s="1"/>
  <c r="DB69" i="18"/>
  <c r="BB242" i="13" s="1"/>
  <c r="DB59" i="18"/>
  <c r="BB232" i="13" s="1"/>
  <c r="DB61" i="18"/>
  <c r="BB234" i="13" s="1"/>
  <c r="DB67" i="18"/>
  <c r="BB240" i="13" s="1"/>
  <c r="DB31" i="18"/>
  <c r="AW204" i="13" s="1"/>
  <c r="DB17" i="18"/>
  <c r="AW190" i="13" s="1"/>
  <c r="DB57" i="18"/>
  <c r="BB230" i="13" s="1"/>
  <c r="DB27" i="18"/>
  <c r="AW200" i="13" s="1"/>
  <c r="DB25" i="18"/>
  <c r="AW198" i="13" s="1"/>
  <c r="DB39" i="18"/>
  <c r="AW212" i="13" s="1"/>
  <c r="DB29" i="18"/>
  <c r="AW202" i="13" s="1"/>
  <c r="DB55" i="18"/>
  <c r="BB228" i="13" s="1"/>
  <c r="DB41" i="18"/>
  <c r="AW214" i="13" s="1"/>
  <c r="DB43" i="18"/>
  <c r="AW216" i="13" s="1"/>
  <c r="DB37" i="18"/>
  <c r="AW210" i="13" s="1"/>
  <c r="DB53" i="18"/>
  <c r="BB226" i="13" s="1"/>
  <c r="DB45" i="18"/>
  <c r="AW218" i="13" s="1"/>
  <c r="K66" i="18"/>
  <c r="K39" i="18"/>
  <c r="K46" i="18"/>
  <c r="K40" i="18"/>
  <c r="K52" i="18"/>
  <c r="K60" i="18"/>
  <c r="K68" i="18"/>
  <c r="K29" i="18"/>
  <c r="K32" i="18"/>
  <c r="K45" i="18"/>
  <c r="K38" i="18"/>
  <c r="K58" i="18"/>
  <c r="N18" i="7"/>
  <c r="K18" i="18"/>
  <c r="K59" i="18"/>
  <c r="K41" i="18"/>
  <c r="K53" i="18"/>
  <c r="DB15" i="18"/>
  <c r="AW188" i="13" s="1"/>
  <c r="K28" i="18"/>
  <c r="K63" i="18"/>
  <c r="K37" i="18"/>
  <c r="K67" i="18"/>
  <c r="K24" i="18"/>
  <c r="K26" i="18"/>
  <c r="K27" i="18"/>
  <c r="K42" i="18"/>
  <c r="K54" i="18"/>
  <c r="K62" i="18"/>
  <c r="K70" i="18"/>
  <c r="K43" i="18"/>
  <c r="K30" i="18"/>
  <c r="K31" i="18"/>
  <c r="K44" i="18"/>
  <c r="K56" i="18"/>
  <c r="K64" i="18"/>
  <c r="K25" i="18"/>
  <c r="K23" i="18"/>
  <c r="K15" i="18"/>
  <c r="K51" i="18"/>
  <c r="DB51" i="18"/>
  <c r="BB224" i="13" s="1"/>
  <c r="K57" i="7"/>
  <c r="P65" i="7"/>
  <c r="K61" i="7"/>
  <c r="K55" i="7"/>
  <c r="K70" i="7"/>
  <c r="K63" i="7"/>
  <c r="K68" i="7"/>
  <c r="K66" i="7"/>
  <c r="K64" i="7"/>
  <c r="K62" i="7"/>
  <c r="K60" i="7"/>
  <c r="K58" i="7"/>
  <c r="K56" i="7"/>
  <c r="K54" i="7"/>
  <c r="K52" i="7"/>
  <c r="K69" i="7"/>
  <c r="K67" i="7"/>
  <c r="K65" i="7"/>
  <c r="K59" i="7"/>
  <c r="K53" i="7"/>
  <c r="K51" i="7"/>
  <c r="K42" i="7"/>
  <c r="K39" i="7"/>
  <c r="K44" i="7"/>
  <c r="K41" i="7"/>
  <c r="K38" i="7"/>
  <c r="K46" i="7"/>
  <c r="K43" i="7"/>
  <c r="K40" i="7"/>
  <c r="K37" i="7"/>
  <c r="K45" i="7"/>
  <c r="K31" i="7"/>
  <c r="K32" i="7"/>
  <c r="K29" i="7"/>
  <c r="K24" i="7"/>
  <c r="K26" i="7"/>
  <c r="K27" i="7"/>
  <c r="K30" i="7"/>
  <c r="K28" i="7"/>
  <c r="K25" i="7"/>
  <c r="K23" i="7"/>
  <c r="K18" i="7"/>
  <c r="K15" i="7"/>
  <c r="K16" i="7"/>
  <c r="K17" i="7"/>
  <c r="T65" i="13"/>
  <c r="AN17" i="13"/>
  <c r="L18" i="7" l="1"/>
  <c r="T18" i="7"/>
  <c r="R18" i="7"/>
  <c r="T65" i="7"/>
  <c r="L65" i="7"/>
  <c r="N65" i="7"/>
  <c r="T54" i="18"/>
  <c r="R54" i="18"/>
  <c r="P54" i="18"/>
  <c r="N54" i="18"/>
  <c r="L54" i="18"/>
  <c r="N26" i="7"/>
  <c r="L26" i="18"/>
  <c r="T26" i="18"/>
  <c r="R26" i="18"/>
  <c r="P26" i="18"/>
  <c r="N26" i="18"/>
  <c r="R24" i="18"/>
  <c r="P24" i="18"/>
  <c r="N24" i="18"/>
  <c r="L24" i="18"/>
  <c r="T24" i="18"/>
  <c r="R40" i="18"/>
  <c r="P40" i="18"/>
  <c r="N40" i="18"/>
  <c r="L40" i="18"/>
  <c r="T40" i="18"/>
  <c r="N63" i="18"/>
  <c r="T63" i="18"/>
  <c r="R63" i="18"/>
  <c r="P63" i="18"/>
  <c r="L63" i="18"/>
  <c r="L61" i="18"/>
  <c r="T61" i="18"/>
  <c r="R61" i="18"/>
  <c r="P61" i="18"/>
  <c r="N61" i="18"/>
  <c r="T59" i="18"/>
  <c r="R59" i="18"/>
  <c r="P59" i="18"/>
  <c r="N59" i="18"/>
  <c r="L59" i="18"/>
  <c r="R57" i="18"/>
  <c r="P57" i="18"/>
  <c r="N57" i="18"/>
  <c r="L57" i="18"/>
  <c r="T57" i="18"/>
  <c r="T64" i="18"/>
  <c r="R64" i="18"/>
  <c r="P64" i="18"/>
  <c r="N64" i="18"/>
  <c r="L64" i="18"/>
  <c r="N28" i="7"/>
  <c r="T28" i="18"/>
  <c r="R28" i="18"/>
  <c r="P28" i="18"/>
  <c r="N28" i="18"/>
  <c r="L28" i="18"/>
  <c r="P55" i="18"/>
  <c r="N55" i="18"/>
  <c r="L55" i="18"/>
  <c r="T55" i="18"/>
  <c r="R55" i="18"/>
  <c r="N53" i="18"/>
  <c r="L53" i="18"/>
  <c r="T53" i="18"/>
  <c r="R53" i="18"/>
  <c r="P53" i="18"/>
  <c r="P65" i="18"/>
  <c r="N65" i="18"/>
  <c r="L65" i="18"/>
  <c r="T65" i="18"/>
  <c r="R65" i="18"/>
  <c r="P42" i="18"/>
  <c r="N42" i="18"/>
  <c r="L42" i="18"/>
  <c r="T42" i="18"/>
  <c r="R42" i="18"/>
  <c r="T52" i="18"/>
  <c r="R52" i="18"/>
  <c r="P52" i="18"/>
  <c r="N52" i="18"/>
  <c r="L52" i="18"/>
  <c r="T45" i="18"/>
  <c r="R45" i="18"/>
  <c r="P45" i="18"/>
  <c r="N45" i="18"/>
  <c r="L45" i="18"/>
  <c r="T43" i="18"/>
  <c r="R43" i="18"/>
  <c r="P43" i="18"/>
  <c r="N43" i="18"/>
  <c r="L43" i="18"/>
  <c r="L41" i="18"/>
  <c r="T41" i="18"/>
  <c r="R41" i="18"/>
  <c r="P41" i="18"/>
  <c r="N41" i="18"/>
  <c r="P37" i="18"/>
  <c r="N37" i="18"/>
  <c r="L37" i="18"/>
  <c r="T37" i="18"/>
  <c r="R37" i="18"/>
  <c r="L31" i="7"/>
  <c r="R31" i="18"/>
  <c r="P31" i="18"/>
  <c r="N31" i="18"/>
  <c r="L31" i="18"/>
  <c r="T31" i="18"/>
  <c r="T29" i="18"/>
  <c r="R29" i="18"/>
  <c r="P29" i="18"/>
  <c r="N29" i="18"/>
  <c r="L29" i="18"/>
  <c r="T70" i="18"/>
  <c r="R70" i="18"/>
  <c r="P70" i="18"/>
  <c r="N70" i="18"/>
  <c r="L70" i="18"/>
  <c r="T68" i="18"/>
  <c r="R68" i="18"/>
  <c r="P68" i="18"/>
  <c r="N68" i="18"/>
  <c r="L68" i="18"/>
  <c r="T66" i="18"/>
  <c r="R66" i="18"/>
  <c r="P66" i="18"/>
  <c r="N66" i="18"/>
  <c r="L66" i="18"/>
  <c r="R62" i="18"/>
  <c r="N62" i="18"/>
  <c r="L62" i="18"/>
  <c r="T62" i="18"/>
  <c r="P62" i="18"/>
  <c r="L60" i="18"/>
  <c r="T60" i="18"/>
  <c r="R60" i="18"/>
  <c r="P60" i="18"/>
  <c r="N60" i="18"/>
  <c r="T58" i="18"/>
  <c r="R58" i="18"/>
  <c r="P58" i="18"/>
  <c r="N58" i="18"/>
  <c r="L58" i="18"/>
  <c r="N39" i="18"/>
  <c r="L39" i="18"/>
  <c r="T39" i="18"/>
  <c r="R39" i="18"/>
  <c r="P39" i="18"/>
  <c r="L46" i="18"/>
  <c r="T46" i="18"/>
  <c r="R46" i="18"/>
  <c r="P46" i="18"/>
  <c r="N46" i="18"/>
  <c r="N44" i="18"/>
  <c r="L44" i="18"/>
  <c r="T44" i="18"/>
  <c r="R44" i="18"/>
  <c r="P44" i="18"/>
  <c r="T30" i="18"/>
  <c r="R30" i="18"/>
  <c r="P30" i="18"/>
  <c r="N30" i="18"/>
  <c r="L30" i="18"/>
  <c r="T27" i="18"/>
  <c r="R27" i="18"/>
  <c r="P27" i="18"/>
  <c r="N27" i="18"/>
  <c r="L27" i="18"/>
  <c r="T56" i="18"/>
  <c r="R56" i="18"/>
  <c r="P56" i="18"/>
  <c r="N56" i="18"/>
  <c r="L56" i="18"/>
  <c r="T69" i="18"/>
  <c r="R69" i="18"/>
  <c r="P69" i="18"/>
  <c r="N69" i="18"/>
  <c r="L69" i="18"/>
  <c r="T38" i="18"/>
  <c r="R38" i="18"/>
  <c r="P38" i="18"/>
  <c r="N38" i="18"/>
  <c r="L38" i="18"/>
  <c r="T32" i="18"/>
  <c r="R32" i="18"/>
  <c r="P32" i="18"/>
  <c r="N32" i="18"/>
  <c r="L32" i="18"/>
  <c r="R67" i="18"/>
  <c r="P67" i="18"/>
  <c r="N67" i="18"/>
  <c r="L67" i="18"/>
  <c r="T67" i="18"/>
  <c r="R65" i="7"/>
  <c r="P18" i="7"/>
  <c r="T18" i="18"/>
  <c r="R18" i="18"/>
  <c r="P18" i="18"/>
  <c r="N18" i="18"/>
  <c r="L18" i="18"/>
  <c r="N25" i="18"/>
  <c r="P25" i="18"/>
  <c r="T25" i="18"/>
  <c r="L25" i="18"/>
  <c r="R25" i="18"/>
  <c r="L23" i="7"/>
  <c r="P23" i="18"/>
  <c r="R23" i="18"/>
  <c r="N23" i="18"/>
  <c r="T23" i="18"/>
  <c r="L23" i="18"/>
  <c r="R17" i="18"/>
  <c r="P17" i="18"/>
  <c r="T17" i="18"/>
  <c r="N17" i="18"/>
  <c r="L17" i="18"/>
  <c r="L17" i="7"/>
  <c r="P17" i="7"/>
  <c r="R17" i="7"/>
  <c r="N17" i="7"/>
  <c r="T17" i="7"/>
  <c r="T16" i="7"/>
  <c r="P16" i="18"/>
  <c r="R16" i="18"/>
  <c r="N16" i="18"/>
  <c r="T16" i="18"/>
  <c r="L16" i="18"/>
  <c r="P16" i="7"/>
  <c r="L16" i="7"/>
  <c r="R16" i="7"/>
  <c r="N16" i="7"/>
  <c r="P15" i="7"/>
  <c r="P15" i="18"/>
  <c r="N15" i="18"/>
  <c r="T15" i="18"/>
  <c r="L15" i="18"/>
  <c r="R15" i="18"/>
  <c r="T51" i="18"/>
  <c r="R51" i="18"/>
  <c r="P51" i="18"/>
  <c r="N51" i="18"/>
  <c r="L51" i="18"/>
  <c r="CU9" i="16"/>
  <c r="U15" i="13" s="1"/>
  <c r="L15" i="7"/>
  <c r="N15" i="7"/>
  <c r="R15" i="7"/>
  <c r="T15" i="7"/>
  <c r="R70" i="7"/>
  <c r="P70" i="7"/>
  <c r="N70" i="7"/>
  <c r="L70" i="7"/>
  <c r="T70" i="7"/>
  <c r="R68" i="7"/>
  <c r="P68" i="7"/>
  <c r="N68" i="7"/>
  <c r="L68" i="7"/>
  <c r="T68" i="7"/>
  <c r="T66" i="7"/>
  <c r="R66" i="7"/>
  <c r="N66" i="7"/>
  <c r="P66" i="7"/>
  <c r="L66" i="7"/>
  <c r="R64" i="7"/>
  <c r="P64" i="7"/>
  <c r="N64" i="7"/>
  <c r="L64" i="7"/>
  <c r="T64" i="7"/>
  <c r="L62" i="7"/>
  <c r="N62" i="7"/>
  <c r="T62" i="7"/>
  <c r="R62" i="7"/>
  <c r="P62" i="7"/>
  <c r="T60" i="7"/>
  <c r="R60" i="7"/>
  <c r="P60" i="7"/>
  <c r="N60" i="7"/>
  <c r="L60" i="7"/>
  <c r="L58" i="7"/>
  <c r="P58" i="7"/>
  <c r="N58" i="7"/>
  <c r="T58" i="7"/>
  <c r="R58" i="7"/>
  <c r="T56" i="7"/>
  <c r="R56" i="7"/>
  <c r="P56" i="7"/>
  <c r="N56" i="7"/>
  <c r="L56" i="7"/>
  <c r="L54" i="7"/>
  <c r="T54" i="7"/>
  <c r="R54" i="7"/>
  <c r="N54" i="7"/>
  <c r="P54" i="7"/>
  <c r="T52" i="7"/>
  <c r="R52" i="7"/>
  <c r="P52" i="7"/>
  <c r="N52" i="7"/>
  <c r="L52" i="7"/>
  <c r="T69" i="7"/>
  <c r="R69" i="7"/>
  <c r="P69" i="7"/>
  <c r="N69" i="7"/>
  <c r="L69" i="7"/>
  <c r="L67" i="7"/>
  <c r="T67" i="7"/>
  <c r="R67" i="7"/>
  <c r="P67" i="7"/>
  <c r="N67" i="7"/>
  <c r="T63" i="7"/>
  <c r="R63" i="7"/>
  <c r="P63" i="7"/>
  <c r="N63" i="7"/>
  <c r="L63" i="7"/>
  <c r="N61" i="7"/>
  <c r="L61" i="7"/>
  <c r="T61" i="7"/>
  <c r="P61" i="7"/>
  <c r="R61" i="7"/>
  <c r="T59" i="7"/>
  <c r="R59" i="7"/>
  <c r="P59" i="7"/>
  <c r="N59" i="7"/>
  <c r="L59" i="7"/>
  <c r="R57" i="7"/>
  <c r="T57" i="7"/>
  <c r="P57" i="7"/>
  <c r="N57" i="7"/>
  <c r="L57" i="7"/>
  <c r="P55" i="7"/>
  <c r="N55" i="7"/>
  <c r="L55" i="7"/>
  <c r="T55" i="7"/>
  <c r="R55" i="7"/>
  <c r="T53" i="7"/>
  <c r="R53" i="7"/>
  <c r="P53" i="7"/>
  <c r="N53" i="7"/>
  <c r="L53" i="7"/>
  <c r="L51" i="7"/>
  <c r="N51" i="7"/>
  <c r="T51" i="7"/>
  <c r="R51" i="7"/>
  <c r="P51" i="7"/>
  <c r="T31" i="7"/>
  <c r="P31" i="7"/>
  <c r="P26" i="7"/>
  <c r="P46" i="7"/>
  <c r="N46" i="7"/>
  <c r="L46" i="7"/>
  <c r="T46" i="7"/>
  <c r="R46" i="7"/>
  <c r="T44" i="7"/>
  <c r="R44" i="7"/>
  <c r="P44" i="7"/>
  <c r="N44" i="7"/>
  <c r="L44" i="7"/>
  <c r="L40" i="7"/>
  <c r="N40" i="7"/>
  <c r="T40" i="7"/>
  <c r="R40" i="7"/>
  <c r="P40" i="7"/>
  <c r="P38" i="7"/>
  <c r="N38" i="7"/>
  <c r="R38" i="7"/>
  <c r="L38" i="7"/>
  <c r="T38" i="7"/>
  <c r="T45" i="7"/>
  <c r="R45" i="7"/>
  <c r="P45" i="7"/>
  <c r="N45" i="7"/>
  <c r="L45" i="7"/>
  <c r="N43" i="7"/>
  <c r="L43" i="7"/>
  <c r="P43" i="7"/>
  <c r="T43" i="7"/>
  <c r="R43" i="7"/>
  <c r="R41" i="7"/>
  <c r="P41" i="7"/>
  <c r="N41" i="7"/>
  <c r="L41" i="7"/>
  <c r="T41" i="7"/>
  <c r="T37" i="7"/>
  <c r="R37" i="7"/>
  <c r="P37" i="7"/>
  <c r="N37" i="7"/>
  <c r="L37" i="7"/>
  <c r="R31" i="7"/>
  <c r="T42" i="7"/>
  <c r="R42" i="7"/>
  <c r="P42" i="7"/>
  <c r="N42" i="7"/>
  <c r="L42" i="7"/>
  <c r="T39" i="7"/>
  <c r="R39" i="7"/>
  <c r="P39" i="7"/>
  <c r="N39" i="7"/>
  <c r="L39" i="7"/>
  <c r="N31" i="7"/>
  <c r="T28" i="7"/>
  <c r="R28" i="7"/>
  <c r="L28" i="7"/>
  <c r="P28" i="7"/>
  <c r="N29" i="7"/>
  <c r="T29" i="7"/>
  <c r="R29" i="7"/>
  <c r="P29" i="7"/>
  <c r="L29" i="7"/>
  <c r="N23" i="7"/>
  <c r="R23" i="7"/>
  <c r="N30" i="7"/>
  <c r="L30" i="7"/>
  <c r="R30" i="7"/>
  <c r="T30" i="7"/>
  <c r="P30" i="7"/>
  <c r="L32" i="7"/>
  <c r="T32" i="7"/>
  <c r="R32" i="7"/>
  <c r="P32" i="7"/>
  <c r="N32" i="7"/>
  <c r="P23" i="7"/>
  <c r="T26" i="7"/>
  <c r="R26" i="7"/>
  <c r="R24" i="7"/>
  <c r="P24" i="7"/>
  <c r="N24" i="7"/>
  <c r="L24" i="7"/>
  <c r="T24" i="7"/>
  <c r="N27" i="7"/>
  <c r="T27" i="7"/>
  <c r="R27" i="7"/>
  <c r="P27" i="7"/>
  <c r="L27" i="7"/>
  <c r="N25" i="7"/>
  <c r="T25" i="7"/>
  <c r="R25" i="7"/>
  <c r="P25" i="7"/>
  <c r="L25" i="7"/>
  <c r="L26" i="7"/>
  <c r="T23" i="7"/>
  <c r="P173" i="13"/>
  <c r="R173" i="13" s="1"/>
  <c r="R171" i="13"/>
  <c r="P167" i="13"/>
  <c r="P156" i="13"/>
  <c r="AN35" i="13"/>
  <c r="AN34" i="13"/>
  <c r="AN33" i="13"/>
  <c r="AN32" i="13"/>
  <c r="AN31" i="13"/>
  <c r="AN28" i="13"/>
  <c r="AN27" i="13"/>
  <c r="AN26" i="13"/>
  <c r="AN25" i="13"/>
  <c r="AN24" i="13"/>
  <c r="AN23" i="13"/>
  <c r="AN22" i="13"/>
  <c r="AN21" i="13"/>
  <c r="AN20" i="13"/>
  <c r="AN19" i="13"/>
  <c r="AZ17" i="13"/>
  <c r="AZ19" i="13"/>
  <c r="AZ20" i="13"/>
  <c r="AZ21" i="13"/>
  <c r="AZ22" i="13"/>
  <c r="AZ23" i="13"/>
  <c r="AZ24" i="13"/>
  <c r="AZ25" i="13"/>
  <c r="AZ26" i="13"/>
  <c r="AZ27" i="13"/>
  <c r="AZ28" i="13"/>
  <c r="AZ31" i="13"/>
  <c r="AZ32" i="13"/>
  <c r="AZ33" i="13"/>
  <c r="AZ34" i="13"/>
  <c r="AZ35" i="13"/>
  <c r="CK26" i="16" l="1"/>
  <c r="CJ26" i="16"/>
  <c r="CQ26" i="16"/>
  <c r="CI26" i="16"/>
  <c r="CP26" i="16"/>
  <c r="CH26" i="16"/>
  <c r="CO26" i="16"/>
  <c r="CG26" i="16"/>
  <c r="CN26" i="16"/>
  <c r="CF26" i="16"/>
  <c r="CM26" i="16"/>
  <c r="CL26" i="16"/>
  <c r="CP25" i="16"/>
  <c r="CH25" i="16"/>
  <c r="CO25" i="16"/>
  <c r="CG25" i="16"/>
  <c r="CN25" i="16"/>
  <c r="CF25" i="16"/>
  <c r="CM25" i="16"/>
  <c r="CL25" i="16"/>
  <c r="CK25" i="16"/>
  <c r="CI25" i="16"/>
  <c r="CQ25" i="16"/>
  <c r="CJ25" i="16"/>
  <c r="CM16" i="16"/>
  <c r="CL16" i="16"/>
  <c r="CK16" i="16"/>
  <c r="CQ16" i="16"/>
  <c r="CI16" i="16"/>
  <c r="CP16" i="16"/>
  <c r="CH16" i="16"/>
  <c r="CO16" i="16"/>
  <c r="CN16" i="16"/>
  <c r="CJ16" i="16"/>
  <c r="CG16" i="16"/>
  <c r="CF16" i="16"/>
  <c r="CL23" i="16"/>
  <c r="CK23" i="16"/>
  <c r="CJ23" i="16"/>
  <c r="CQ23" i="16"/>
  <c r="CI23" i="16"/>
  <c r="CP23" i="16"/>
  <c r="CH23" i="16"/>
  <c r="CO23" i="16"/>
  <c r="CG23" i="16"/>
  <c r="CN23" i="16"/>
  <c r="CM23" i="16"/>
  <c r="CF23" i="16"/>
  <c r="CL15" i="16"/>
  <c r="CK15" i="16"/>
  <c r="CP15" i="16"/>
  <c r="CH15" i="16"/>
  <c r="CO15" i="16"/>
  <c r="CG15" i="16"/>
  <c r="CQ15" i="16"/>
  <c r="CN15" i="16"/>
  <c r="CM15" i="16"/>
  <c r="CJ15" i="16"/>
  <c r="CI15" i="16"/>
  <c r="CF15" i="16"/>
  <c r="CN17" i="16"/>
  <c r="CF17" i="16"/>
  <c r="CM17" i="16"/>
  <c r="CL17" i="16"/>
  <c r="CJ17" i="16"/>
  <c r="CQ17" i="16"/>
  <c r="CI17" i="16"/>
  <c r="CP17" i="16"/>
  <c r="CO17" i="16"/>
  <c r="CK17" i="16"/>
  <c r="CH17" i="16"/>
  <c r="CG17" i="16"/>
  <c r="CM24" i="16"/>
  <c r="CL24" i="16"/>
  <c r="CK24" i="16"/>
  <c r="CJ24" i="16"/>
  <c r="CQ24" i="16"/>
  <c r="CI24" i="16"/>
  <c r="CP24" i="16"/>
  <c r="CH24" i="16"/>
  <c r="CO24" i="16"/>
  <c r="CN24" i="16"/>
  <c r="CG24" i="16"/>
  <c r="CF24" i="16"/>
  <c r="CK22" i="16"/>
  <c r="CJ22" i="16"/>
  <c r="CQ22" i="16"/>
  <c r="CI22" i="16"/>
  <c r="CP22" i="16"/>
  <c r="CH22" i="16"/>
  <c r="CO22" i="16"/>
  <c r="CG22" i="16"/>
  <c r="CN22" i="16"/>
  <c r="CF22" i="16"/>
  <c r="CL22" i="16"/>
  <c r="CM22" i="16"/>
  <c r="CK13" i="16"/>
  <c r="CJ13" i="16"/>
  <c r="CO13" i="16"/>
  <c r="CG13" i="16"/>
  <c r="CN13" i="16"/>
  <c r="CF13" i="16"/>
  <c r="CQ13" i="16"/>
  <c r="CP13" i="16"/>
  <c r="CM13" i="16"/>
  <c r="CL13" i="16"/>
  <c r="CI13" i="16"/>
  <c r="CH13" i="16"/>
  <c r="CK29" i="16"/>
  <c r="CJ29" i="16"/>
  <c r="CQ29" i="16"/>
  <c r="CI29" i="16"/>
  <c r="CP29" i="16"/>
  <c r="CH29" i="16"/>
  <c r="CO29" i="16"/>
  <c r="CG29" i="16"/>
  <c r="CN29" i="16"/>
  <c r="CF29" i="16"/>
  <c r="CM29" i="16"/>
  <c r="CL29" i="16"/>
  <c r="CJ21" i="16"/>
  <c r="CQ21" i="16"/>
  <c r="CI21" i="16"/>
  <c r="CP21" i="16"/>
  <c r="CH21" i="16"/>
  <c r="CN21" i="16"/>
  <c r="CF21" i="16"/>
  <c r="CM21" i="16"/>
  <c r="CO21" i="16"/>
  <c r="CL21" i="16"/>
  <c r="CK21" i="16"/>
  <c r="CG21" i="16"/>
  <c r="CO18" i="16"/>
  <c r="CG18" i="16"/>
  <c r="CN18" i="16"/>
  <c r="CF18" i="16"/>
  <c r="CM18" i="16"/>
  <c r="CK18" i="16"/>
  <c r="CJ18" i="16"/>
  <c r="CQ18" i="16"/>
  <c r="CP18" i="16"/>
  <c r="CL18" i="16"/>
  <c r="CI18" i="16"/>
  <c r="CH18" i="16"/>
  <c r="CQ28" i="16"/>
  <c r="CI28" i="16"/>
  <c r="CP28" i="16"/>
  <c r="CH28" i="16"/>
  <c r="CO28" i="16"/>
  <c r="CG28" i="16"/>
  <c r="CN28" i="16"/>
  <c r="CF28" i="16"/>
  <c r="CM28" i="16"/>
  <c r="CL28" i="16"/>
  <c r="CK28" i="16"/>
  <c r="CJ28" i="16"/>
  <c r="CQ20" i="16"/>
  <c r="CI20" i="16"/>
  <c r="CP20" i="16"/>
  <c r="CH20" i="16"/>
  <c r="CO20" i="16"/>
  <c r="CG20" i="16"/>
  <c r="CM20" i="16"/>
  <c r="CL20" i="16"/>
  <c r="CF20" i="16"/>
  <c r="CN20" i="16"/>
  <c r="CK20" i="16"/>
  <c r="CJ20" i="16"/>
  <c r="CN27" i="16"/>
  <c r="CF27" i="16"/>
  <c r="CM27" i="16"/>
  <c r="CL27" i="16"/>
  <c r="CK27" i="16"/>
  <c r="CJ27" i="16"/>
  <c r="CQ27" i="16"/>
  <c r="CI27" i="16"/>
  <c r="CH27" i="16"/>
  <c r="CG27" i="16"/>
  <c r="CP27" i="16"/>
  <c r="CO27" i="16"/>
  <c r="CP19" i="16"/>
  <c r="CH19" i="16"/>
  <c r="CO19" i="16"/>
  <c r="CG19" i="16"/>
  <c r="CN19" i="16"/>
  <c r="CF19" i="16"/>
  <c r="CL19" i="16"/>
  <c r="CK19" i="16"/>
  <c r="CQ19" i="16"/>
  <c r="CM19" i="16"/>
  <c r="CJ19" i="16"/>
  <c r="CI19" i="16"/>
  <c r="X39" i="11"/>
  <c r="V39" i="11"/>
  <c r="V40" i="11"/>
  <c r="T40" i="11"/>
  <c r="AG44" i="11"/>
  <c r="AF44" i="11"/>
  <c r="AE44" i="11"/>
  <c r="AD44" i="11"/>
  <c r="AC44" i="11"/>
  <c r="AB44" i="11"/>
  <c r="AG43" i="11"/>
  <c r="AF43" i="11"/>
  <c r="AE43" i="11"/>
  <c r="AD43" i="11"/>
  <c r="AC43" i="11"/>
  <c r="AB43" i="11"/>
  <c r="AG42" i="11"/>
  <c r="AF42" i="11"/>
  <c r="AE42" i="11"/>
  <c r="AD42" i="11"/>
  <c r="AC42" i="11"/>
  <c r="AB42" i="11"/>
  <c r="AG41" i="11"/>
  <c r="AF41" i="11"/>
  <c r="AE41" i="11"/>
  <c r="AD41" i="11"/>
  <c r="AC41" i="11"/>
  <c r="AB41" i="11"/>
  <c r="AG40" i="11"/>
  <c r="AF40" i="11"/>
  <c r="AE40" i="11"/>
  <c r="AD40" i="11"/>
  <c r="AC40" i="11"/>
  <c r="AB40" i="11"/>
  <c r="AG39" i="11"/>
  <c r="AF39" i="11"/>
  <c r="AE39" i="11"/>
  <c r="AD39" i="11"/>
  <c r="AC39" i="11"/>
  <c r="AB39" i="11"/>
  <c r="Z39" i="11"/>
  <c r="T39" i="11"/>
  <c r="R44" i="11"/>
  <c r="R39" i="11"/>
  <c r="CC73" i="11"/>
  <c r="CG74" i="11" s="1"/>
  <c r="AT73" i="11"/>
  <c r="BA74" i="11" s="1"/>
  <c r="BA70" i="11"/>
  <c r="BB70" i="11" s="1"/>
  <c r="BC70" i="11" s="1"/>
  <c r="BA69" i="11"/>
  <c r="BB69" i="11" s="1"/>
  <c r="BC69" i="11" s="1"/>
  <c r="BA68" i="11"/>
  <c r="BB68" i="11" s="1"/>
  <c r="BC68" i="11" s="1"/>
  <c r="BA67" i="11"/>
  <c r="BB67" i="11" s="1"/>
  <c r="BC67" i="11" s="1"/>
  <c r="BA66" i="11"/>
  <c r="BB66" i="11" s="1"/>
  <c r="BC66" i="11" s="1"/>
  <c r="BA65" i="11"/>
  <c r="BB65" i="11" s="1"/>
  <c r="BC65" i="11" s="1"/>
  <c r="BA64" i="11"/>
  <c r="BB64" i="11" s="1"/>
  <c r="BC64" i="11" s="1"/>
  <c r="BA63" i="11"/>
  <c r="BB63" i="11" s="1"/>
  <c r="BC63" i="11" s="1"/>
  <c r="BA62" i="11"/>
  <c r="BB62" i="11" s="1"/>
  <c r="BC62" i="11" s="1"/>
  <c r="BA61" i="11"/>
  <c r="BB61" i="11" s="1"/>
  <c r="BC61" i="11" s="1"/>
  <c r="BA60" i="11"/>
  <c r="BB60" i="11" s="1"/>
  <c r="BC60" i="11" s="1"/>
  <c r="BA59" i="11"/>
  <c r="BB59" i="11" s="1"/>
  <c r="BC59" i="11" s="1"/>
  <c r="BA58" i="11"/>
  <c r="BB58" i="11" s="1"/>
  <c r="BC58" i="11" s="1"/>
  <c r="BA57" i="11"/>
  <c r="BB57" i="11" s="1"/>
  <c r="BC57" i="11" s="1"/>
  <c r="BA56" i="11"/>
  <c r="BB56" i="11" s="1"/>
  <c r="BC56" i="11" s="1"/>
  <c r="BA55" i="11"/>
  <c r="BB55" i="11" s="1"/>
  <c r="BC55" i="11" s="1"/>
  <c r="BA54" i="11"/>
  <c r="BB54" i="11" s="1"/>
  <c r="BC54" i="11" s="1"/>
  <c r="BA53" i="11"/>
  <c r="BB53" i="11" s="1"/>
  <c r="BC53" i="11" s="1"/>
  <c r="AP71" i="11"/>
  <c r="AQ71" i="11" s="1"/>
  <c r="AR71" i="11" s="1"/>
  <c r="AP70" i="11"/>
  <c r="AQ70" i="11" s="1"/>
  <c r="AR70" i="11" s="1"/>
  <c r="AP69" i="11"/>
  <c r="AQ69" i="11" s="1"/>
  <c r="AR69" i="11" s="1"/>
  <c r="AP68" i="11"/>
  <c r="AQ68" i="11" s="1"/>
  <c r="AR68" i="11" s="1"/>
  <c r="AP67" i="11"/>
  <c r="AQ67" i="11" s="1"/>
  <c r="AR67" i="11" s="1"/>
  <c r="AP66" i="11"/>
  <c r="AQ66" i="11" s="1"/>
  <c r="AR66" i="11" s="1"/>
  <c r="AP65" i="11"/>
  <c r="AQ65" i="11" s="1"/>
  <c r="AR65" i="11" s="1"/>
  <c r="AP64" i="11"/>
  <c r="AQ64" i="11" s="1"/>
  <c r="AR64" i="11" s="1"/>
  <c r="AP63" i="11"/>
  <c r="AQ63" i="11" s="1"/>
  <c r="AR63" i="11" s="1"/>
  <c r="AP62" i="11"/>
  <c r="AQ62" i="11" s="1"/>
  <c r="AR62" i="11" s="1"/>
  <c r="AP61" i="11"/>
  <c r="AQ61" i="11" s="1"/>
  <c r="AR61" i="11" s="1"/>
  <c r="AP60" i="11"/>
  <c r="AQ60" i="11" s="1"/>
  <c r="AR60" i="11" s="1"/>
  <c r="AP59" i="11"/>
  <c r="AQ59" i="11" s="1"/>
  <c r="AR59" i="11" s="1"/>
  <c r="AP58" i="11"/>
  <c r="AQ58" i="11" s="1"/>
  <c r="AR58" i="11" s="1"/>
  <c r="AP57" i="11"/>
  <c r="AQ57" i="11" s="1"/>
  <c r="AR57" i="11" s="1"/>
  <c r="AP56" i="11"/>
  <c r="AQ56" i="11" s="1"/>
  <c r="AR56" i="11" s="1"/>
  <c r="AP55" i="11"/>
  <c r="AQ55" i="11" s="1"/>
  <c r="AR55" i="11" s="1"/>
  <c r="AP54" i="11"/>
  <c r="AQ54" i="11" s="1"/>
  <c r="AR54" i="11" s="1"/>
  <c r="AP53" i="11"/>
  <c r="AQ53" i="11" s="1"/>
  <c r="AR53" i="11" s="1"/>
  <c r="AP52" i="11"/>
  <c r="AQ52" i="11" s="1"/>
  <c r="AR52" i="11" s="1"/>
  <c r="AP51" i="11"/>
  <c r="AQ51" i="11" s="1"/>
  <c r="AR51" i="11" s="1"/>
  <c r="AP47" i="11"/>
  <c r="AQ47" i="11" s="1"/>
  <c r="AR47" i="11" s="1"/>
  <c r="AP48" i="11"/>
  <c r="AQ48" i="11" s="1"/>
  <c r="AR48" i="11" s="1"/>
  <c r="AP49" i="11"/>
  <c r="AQ49" i="11" s="1"/>
  <c r="AR49" i="11" s="1"/>
  <c r="AP50" i="11"/>
  <c r="AQ50" i="11" s="1"/>
  <c r="AR50" i="11" s="1"/>
  <c r="AP46" i="11"/>
  <c r="AQ46" i="11" s="1"/>
  <c r="AR46" i="11" s="1"/>
  <c r="AE69" i="11"/>
  <c r="AF69" i="11" s="1"/>
  <c r="AG69" i="11" s="1"/>
  <c r="AE68" i="11"/>
  <c r="AF68" i="11" s="1"/>
  <c r="AG68" i="11" s="1"/>
  <c r="AE67" i="11"/>
  <c r="AF67" i="11" s="1"/>
  <c r="AG67" i="11" s="1"/>
  <c r="AE66" i="11"/>
  <c r="AF66" i="11" s="1"/>
  <c r="AG66" i="11" s="1"/>
  <c r="AE65" i="11"/>
  <c r="AF65" i="11" s="1"/>
  <c r="AG65" i="11" s="1"/>
  <c r="AE64" i="11"/>
  <c r="AF64" i="11" s="1"/>
  <c r="AG64" i="11" s="1"/>
  <c r="AE63" i="11"/>
  <c r="AF63" i="11" s="1"/>
  <c r="AG63" i="11" s="1"/>
  <c r="AE62" i="11"/>
  <c r="AF62" i="11" s="1"/>
  <c r="AG62" i="11" s="1"/>
  <c r="AE61" i="11"/>
  <c r="AF61" i="11" s="1"/>
  <c r="AG61" i="11" s="1"/>
  <c r="AE60" i="11"/>
  <c r="AF60" i="11" s="1"/>
  <c r="AG60" i="11" s="1"/>
  <c r="AE59" i="11"/>
  <c r="AF59" i="11" s="1"/>
  <c r="AG59" i="11" s="1"/>
  <c r="AE58" i="11"/>
  <c r="AF58" i="11" s="1"/>
  <c r="AG58" i="11" s="1"/>
  <c r="AE57" i="11"/>
  <c r="AF57" i="11" s="1"/>
  <c r="AG57" i="11" s="1"/>
  <c r="AE56" i="11"/>
  <c r="AF56" i="11" s="1"/>
  <c r="AG56" i="11" s="1"/>
  <c r="AE55" i="11"/>
  <c r="AF55" i="11" s="1"/>
  <c r="AG55" i="11" s="1"/>
  <c r="AE54" i="11"/>
  <c r="AF54" i="11" s="1"/>
  <c r="AG54" i="11" s="1"/>
  <c r="AE53" i="11"/>
  <c r="AF53" i="11" s="1"/>
  <c r="AG53" i="11" s="1"/>
  <c r="CO65" i="11"/>
  <c r="CO66" i="11"/>
  <c r="CO67" i="11"/>
  <c r="CO68" i="11"/>
  <c r="CO69" i="11"/>
  <c r="CO70" i="11"/>
  <c r="CO64" i="11"/>
  <c r="CE65" i="11"/>
  <c r="CE66" i="11"/>
  <c r="CE67" i="11"/>
  <c r="CE68" i="11"/>
  <c r="CE69" i="11"/>
  <c r="CE70" i="11"/>
  <c r="CE71" i="11"/>
  <c r="CE64" i="11"/>
  <c r="BS55" i="11"/>
  <c r="BS56" i="11"/>
  <c r="BS57" i="11"/>
  <c r="BS58" i="11"/>
  <c r="BS59" i="11"/>
  <c r="BS60" i="11"/>
  <c r="BS61" i="11"/>
  <c r="BS62" i="11"/>
  <c r="BS63" i="11"/>
  <c r="BS64" i="11"/>
  <c r="BS54" i="11"/>
  <c r="BL55" i="11"/>
  <c r="BL56" i="11"/>
  <c r="BL57" i="11"/>
  <c r="BL58" i="11"/>
  <c r="BL59" i="11"/>
  <c r="BL60" i="11"/>
  <c r="BL61" i="11"/>
  <c r="BL62" i="11"/>
  <c r="BL63" i="11"/>
  <c r="BL54" i="11"/>
  <c r="CE55" i="11"/>
  <c r="CE56" i="11"/>
  <c r="CE57" i="11"/>
  <c r="CE58" i="11"/>
  <c r="CE59" i="11"/>
  <c r="CE60" i="11"/>
  <c r="CE61" i="11"/>
  <c r="CE54" i="11"/>
  <c r="CO55" i="11"/>
  <c r="CO56" i="11"/>
  <c r="CO57" i="11"/>
  <c r="CO58" i="11"/>
  <c r="CO59" i="11"/>
  <c r="CO60" i="11"/>
  <c r="CO61" i="11"/>
  <c r="CO54" i="11"/>
  <c r="BS70" i="11"/>
  <c r="BS69" i="11"/>
  <c r="BS68" i="11"/>
  <c r="BR69" i="11"/>
  <c r="BR70" i="11"/>
  <c r="BR68" i="11"/>
  <c r="CH51" i="11"/>
  <c r="CF51" i="11"/>
  <c r="CD51" i="11"/>
  <c r="CB51" i="11"/>
  <c r="BZ51" i="11"/>
  <c r="BX51" i="11"/>
  <c r="BV51" i="11"/>
  <c r="BT51" i="11"/>
  <c r="BR51" i="11"/>
  <c r="BP51" i="11"/>
  <c r="CH50" i="11"/>
  <c r="CF50" i="11"/>
  <c r="CD50" i="11"/>
  <c r="CB50" i="11"/>
  <c r="BZ50" i="11"/>
  <c r="BX50" i="11"/>
  <c r="BV50" i="11"/>
  <c r="BT50" i="11"/>
  <c r="BR50" i="11"/>
  <c r="BP50" i="11"/>
  <c r="CP47" i="11"/>
  <c r="CN47" i="11"/>
  <c r="CL47" i="11"/>
  <c r="CJ47" i="11"/>
  <c r="CH47" i="11"/>
  <c r="CF47" i="11"/>
  <c r="CD47" i="11"/>
  <c r="CB47" i="11"/>
  <c r="BZ47" i="11"/>
  <c r="BX47" i="11"/>
  <c r="BV47" i="11"/>
  <c r="BT47" i="11"/>
  <c r="BR47" i="11"/>
  <c r="BP47" i="11"/>
  <c r="CP45" i="11"/>
  <c r="CN45" i="11"/>
  <c r="CL45" i="11"/>
  <c r="CJ45" i="11"/>
  <c r="CH45" i="11"/>
  <c r="CF45" i="11"/>
  <c r="CD45" i="11"/>
  <c r="CB45" i="11"/>
  <c r="BZ45" i="11"/>
  <c r="BX45" i="11"/>
  <c r="BV45" i="11"/>
  <c r="BT45" i="11"/>
  <c r="BR45" i="11"/>
  <c r="BP45" i="11"/>
  <c r="CP44" i="11"/>
  <c r="CN44" i="11"/>
  <c r="CL44" i="11"/>
  <c r="CJ44" i="11"/>
  <c r="CH44" i="11"/>
  <c r="CF44" i="11"/>
  <c r="CD44" i="11"/>
  <c r="CB44" i="11"/>
  <c r="BZ44" i="11"/>
  <c r="BX44" i="11"/>
  <c r="BV44" i="11"/>
  <c r="BT44" i="11"/>
  <c r="BR44" i="11"/>
  <c r="BP44" i="11"/>
  <c r="CP43" i="11"/>
  <c r="CN43" i="11"/>
  <c r="CL43" i="11"/>
  <c r="CJ43" i="11"/>
  <c r="CH43" i="11"/>
  <c r="CF43" i="11"/>
  <c r="CD43" i="11"/>
  <c r="CB43" i="11"/>
  <c r="BZ43" i="11"/>
  <c r="BX43" i="11"/>
  <c r="BV43" i="11"/>
  <c r="BT43" i="11"/>
  <c r="BR43" i="11"/>
  <c r="BP43" i="11"/>
  <c r="CP42" i="11"/>
  <c r="CN42" i="11"/>
  <c r="CL42" i="11"/>
  <c r="CJ42" i="11"/>
  <c r="CH42" i="11"/>
  <c r="CF42" i="11"/>
  <c r="CD42" i="11"/>
  <c r="CB42" i="11"/>
  <c r="BZ42" i="11"/>
  <c r="BX42" i="11"/>
  <c r="BV42" i="11"/>
  <c r="BT42" i="11"/>
  <c r="BR42" i="11"/>
  <c r="BP42" i="11"/>
  <c r="AW44" i="11"/>
  <c r="AV44" i="11"/>
  <c r="AU44" i="11"/>
  <c r="AT44" i="11"/>
  <c r="AS44" i="11"/>
  <c r="AR44" i="11"/>
  <c r="AW43" i="11"/>
  <c r="AV43" i="11"/>
  <c r="AU43" i="11"/>
  <c r="AT43" i="11"/>
  <c r="AS43" i="11"/>
  <c r="AR43" i="11"/>
  <c r="AW42" i="11"/>
  <c r="AV42" i="11"/>
  <c r="AU42" i="11"/>
  <c r="AT42" i="11"/>
  <c r="AS42" i="11"/>
  <c r="AR42" i="11"/>
  <c r="AW41" i="11"/>
  <c r="AV41" i="11"/>
  <c r="AU41" i="11"/>
  <c r="AT41" i="11"/>
  <c r="AS41" i="11"/>
  <c r="AR41" i="11"/>
  <c r="AW40" i="11"/>
  <c r="AV40" i="11"/>
  <c r="AU40" i="11"/>
  <c r="AT40" i="11"/>
  <c r="AS40" i="11"/>
  <c r="AR40" i="11"/>
  <c r="AO44" i="11"/>
  <c r="AN44" i="11"/>
  <c r="AM44" i="11"/>
  <c r="AL44" i="11"/>
  <c r="AK44" i="11"/>
  <c r="AJ44" i="11"/>
  <c r="AO43" i="11"/>
  <c r="AN43" i="11"/>
  <c r="AM43" i="11"/>
  <c r="AL43" i="11"/>
  <c r="AK43" i="11"/>
  <c r="AJ43" i="11"/>
  <c r="AO42" i="11"/>
  <c r="AN42" i="11"/>
  <c r="AM42" i="11"/>
  <c r="AL42" i="11"/>
  <c r="AK42" i="11"/>
  <c r="AJ42" i="11"/>
  <c r="AO41" i="11"/>
  <c r="AN41" i="11"/>
  <c r="AM41" i="11"/>
  <c r="AL41" i="11"/>
  <c r="AK41" i="11"/>
  <c r="AJ41" i="11"/>
  <c r="AO40" i="11"/>
  <c r="AN40" i="11"/>
  <c r="AM40" i="11"/>
  <c r="AL40" i="11"/>
  <c r="AK40" i="11"/>
  <c r="AJ40" i="11"/>
  <c r="AW39" i="11"/>
  <c r="AV39" i="11"/>
  <c r="AU39" i="11"/>
  <c r="AT39" i="11"/>
  <c r="AS39" i="11"/>
  <c r="AR39" i="11"/>
  <c r="AO39" i="11"/>
  <c r="AN39" i="11"/>
  <c r="AM39" i="11"/>
  <c r="AL39" i="11"/>
  <c r="AK39" i="11"/>
  <c r="AJ39" i="11"/>
  <c r="BE38" i="11"/>
  <c r="BF38" i="11"/>
  <c r="BD38" i="11"/>
  <c r="BC38" i="11"/>
  <c r="BB38" i="11"/>
  <c r="BA38" i="11"/>
  <c r="AG48" i="11"/>
  <c r="AG49" i="11"/>
  <c r="AG50" i="11"/>
  <c r="AG47" i="11"/>
  <c r="J70" i="11"/>
  <c r="K70" i="11" s="1"/>
  <c r="L70" i="11" s="1"/>
  <c r="M70" i="11" s="1"/>
  <c r="N70" i="11" s="1"/>
  <c r="O70" i="11" s="1"/>
  <c r="P70" i="11" s="1"/>
  <c r="Q70" i="11" s="1"/>
  <c r="R70" i="11" s="1"/>
  <c r="S70" i="11" s="1"/>
  <c r="T70" i="11" s="1"/>
  <c r="T69" i="11"/>
  <c r="S69" i="11"/>
  <c r="R69" i="11"/>
  <c r="Q69" i="11"/>
  <c r="P69" i="11"/>
  <c r="O69" i="11"/>
  <c r="N69" i="11"/>
  <c r="M69" i="11"/>
  <c r="L69" i="11"/>
  <c r="K69" i="11"/>
  <c r="J69" i="11"/>
  <c r="J68" i="11"/>
  <c r="K68" i="11" s="1"/>
  <c r="L68" i="11" s="1"/>
  <c r="M68" i="11" s="1"/>
  <c r="N68" i="11" s="1"/>
  <c r="O68" i="11" s="1"/>
  <c r="P68" i="11" s="1"/>
  <c r="Q68" i="11" s="1"/>
  <c r="R68" i="11" s="1"/>
  <c r="S68" i="11" s="1"/>
  <c r="T68" i="11" s="1"/>
  <c r="T67" i="11"/>
  <c r="S67" i="11"/>
  <c r="R67" i="11"/>
  <c r="Q67" i="11"/>
  <c r="P67" i="11"/>
  <c r="O67" i="11"/>
  <c r="N67" i="11"/>
  <c r="M67" i="11"/>
  <c r="L67" i="11"/>
  <c r="K67" i="11"/>
  <c r="J67" i="11"/>
  <c r="J66" i="11"/>
  <c r="K66" i="11" s="1"/>
  <c r="L66" i="11" s="1"/>
  <c r="M66" i="11" s="1"/>
  <c r="N66" i="11" s="1"/>
  <c r="O66" i="11" s="1"/>
  <c r="P66" i="11" s="1"/>
  <c r="Q66" i="11" s="1"/>
  <c r="R66" i="11" s="1"/>
  <c r="S66" i="11" s="1"/>
  <c r="T66" i="11" s="1"/>
  <c r="J65" i="11"/>
  <c r="K65" i="11" s="1"/>
  <c r="L65" i="11" s="1"/>
  <c r="M65" i="11" s="1"/>
  <c r="N65" i="11" s="1"/>
  <c r="O65" i="11" s="1"/>
  <c r="P65" i="11" s="1"/>
  <c r="Q65" i="11" s="1"/>
  <c r="R65" i="11" s="1"/>
  <c r="S65" i="11" s="1"/>
  <c r="T65" i="11" s="1"/>
  <c r="J54" i="11"/>
  <c r="K54" i="11" s="1"/>
  <c r="L54" i="11" s="1"/>
  <c r="M54" i="11" s="1"/>
  <c r="N54" i="11" s="1"/>
  <c r="O54" i="11" s="1"/>
  <c r="P54" i="11" s="1"/>
  <c r="Q54" i="11" s="1"/>
  <c r="R54" i="11" s="1"/>
  <c r="S54" i="11" s="1"/>
  <c r="T54" i="11" s="1"/>
  <c r="U52" i="11"/>
  <c r="U53" i="11"/>
  <c r="U54" i="11"/>
  <c r="U55" i="11"/>
  <c r="U56" i="11"/>
  <c r="U57" i="11"/>
  <c r="U58" i="11"/>
  <c r="U59" i="11"/>
  <c r="U60" i="11"/>
  <c r="U61" i="11"/>
  <c r="U62" i="11"/>
  <c r="U63" i="11"/>
  <c r="U64" i="11"/>
  <c r="U65" i="11"/>
  <c r="U66" i="11"/>
  <c r="U67" i="11"/>
  <c r="U68" i="11"/>
  <c r="U69" i="11"/>
  <c r="U70" i="11"/>
  <c r="U51" i="11"/>
  <c r="V70" i="11"/>
  <c r="V69" i="11"/>
  <c r="V68" i="11"/>
  <c r="V67" i="11"/>
  <c r="V66" i="11"/>
  <c r="V65" i="11"/>
  <c r="V64" i="11"/>
  <c r="V63" i="11"/>
  <c r="V62" i="11"/>
  <c r="V61" i="11"/>
  <c r="V60" i="11"/>
  <c r="V59" i="11"/>
  <c r="V58" i="11"/>
  <c r="V57" i="11"/>
  <c r="V56" i="11"/>
  <c r="V55" i="11"/>
  <c r="V54" i="11"/>
  <c r="V53" i="11"/>
  <c r="V52" i="11"/>
  <c r="V51" i="11"/>
  <c r="T64" i="11"/>
  <c r="T63" i="11"/>
  <c r="T62" i="11"/>
  <c r="T61" i="11"/>
  <c r="T60" i="11"/>
  <c r="T59" i="11"/>
  <c r="T58" i="11"/>
  <c r="T57" i="11"/>
  <c r="T56" i="11"/>
  <c r="T55" i="11"/>
  <c r="T53" i="11"/>
  <c r="T52" i="11"/>
  <c r="T51" i="11"/>
  <c r="H52" i="11"/>
  <c r="H53" i="11"/>
  <c r="H54" i="11"/>
  <c r="H55" i="11"/>
  <c r="H56" i="11"/>
  <c r="H57" i="11"/>
  <c r="H58" i="11"/>
  <c r="H59" i="11"/>
  <c r="H60" i="11"/>
  <c r="H61" i="11"/>
  <c r="H62" i="11"/>
  <c r="H63" i="11"/>
  <c r="H64" i="11"/>
  <c r="H65" i="11"/>
  <c r="H66" i="11"/>
  <c r="H67" i="11"/>
  <c r="H68" i="11"/>
  <c r="H69" i="11"/>
  <c r="H70" i="11"/>
  <c r="H51" i="11"/>
  <c r="CQ33" i="11"/>
  <c r="CQ34" i="11"/>
  <c r="CQ32" i="11"/>
  <c r="CC38" i="11"/>
  <c r="CD38" i="11" s="1"/>
  <c r="CE38" i="11" s="1"/>
  <c r="CB36" i="11"/>
  <c r="CC36" i="11" s="1"/>
  <c r="CD36" i="11" s="1"/>
  <c r="CE36" i="11" s="1"/>
  <c r="CB35" i="11"/>
  <c r="CC35" i="11" s="1"/>
  <c r="CD35" i="11" s="1"/>
  <c r="CE35" i="11" s="1"/>
  <c r="CB33" i="11"/>
  <c r="CC33" i="11" s="1"/>
  <c r="CD33" i="11" s="1"/>
  <c r="CE33" i="11" s="1"/>
  <c r="BI35" i="11"/>
  <c r="BK35" i="11" s="1"/>
  <c r="BM35" i="11" s="1"/>
  <c r="BO35" i="11" s="1"/>
  <c r="BQ36" i="11"/>
  <c r="BF34" i="11"/>
  <c r="BD34" i="11"/>
  <c r="AZ34" i="11"/>
  <c r="AX34" i="11"/>
  <c r="AV34" i="11"/>
  <c r="AT34" i="11"/>
  <c r="AR34" i="11"/>
  <c r="AP34" i="11"/>
  <c r="AN34" i="11"/>
  <c r="AL34" i="11"/>
  <c r="AJ34" i="11"/>
  <c r="AH34" i="11"/>
  <c r="AF34" i="11"/>
  <c r="AD34" i="11"/>
  <c r="AB34" i="11"/>
  <c r="Z34" i="11"/>
  <c r="X34" i="11"/>
  <c r="V34" i="11"/>
  <c r="T34" i="11"/>
  <c r="R34" i="11"/>
  <c r="P34" i="11"/>
  <c r="N34" i="11"/>
  <c r="L34" i="11"/>
  <c r="J34" i="11"/>
  <c r="H34" i="11"/>
  <c r="F34" i="11"/>
  <c r="D34" i="11"/>
  <c r="B34" i="11"/>
  <c r="BF33" i="11"/>
  <c r="BD33" i="11"/>
  <c r="AZ33" i="11"/>
  <c r="AX33" i="11"/>
  <c r="AV33" i="11"/>
  <c r="AT33" i="11"/>
  <c r="AR33" i="11"/>
  <c r="AP33" i="11"/>
  <c r="AN33" i="11"/>
  <c r="AL33" i="11"/>
  <c r="AJ33" i="11"/>
  <c r="AH33" i="11"/>
  <c r="AF33" i="11"/>
  <c r="AD33" i="11"/>
  <c r="AB33" i="11"/>
  <c r="Z33" i="11"/>
  <c r="X33" i="11"/>
  <c r="V33" i="11"/>
  <c r="T33" i="11"/>
  <c r="R33" i="11"/>
  <c r="P33" i="11"/>
  <c r="N33" i="11"/>
  <c r="L33" i="11"/>
  <c r="J33" i="11"/>
  <c r="H33" i="11"/>
  <c r="F33" i="11"/>
  <c r="D33" i="11"/>
  <c r="B33" i="11"/>
  <c r="CQ29" i="11"/>
  <c r="CP29" i="11"/>
  <c r="CO29" i="11"/>
  <c r="CK29" i="11"/>
  <c r="CI29" i="11"/>
  <c r="CH29" i="11"/>
  <c r="CG29" i="11"/>
  <c r="CN28" i="11"/>
  <c r="CL28" i="11"/>
  <c r="CK28" i="11"/>
  <c r="CJ28" i="11"/>
  <c r="CO27" i="11"/>
  <c r="CM27" i="11"/>
  <c r="CG27" i="11"/>
  <c r="CQ26" i="11"/>
  <c r="CP26" i="11"/>
  <c r="CN26" i="11"/>
  <c r="CM26" i="11"/>
  <c r="CL26" i="11"/>
  <c r="CJ26" i="11"/>
  <c r="CI26" i="11"/>
  <c r="CH26" i="11"/>
  <c r="CK25" i="11"/>
  <c r="CF27" i="11"/>
  <c r="CF28" i="11"/>
  <c r="CF29" i="11"/>
  <c r="CQ24" i="11"/>
  <c r="CP24" i="11"/>
  <c r="CO24" i="11"/>
  <c r="CN24" i="11"/>
  <c r="CM24" i="11"/>
  <c r="CL24" i="11"/>
  <c r="CK24" i="11"/>
  <c r="CI24" i="11"/>
  <c r="CH24" i="11"/>
  <c r="CG24" i="11"/>
  <c r="CF24" i="11"/>
  <c r="CO22" i="11"/>
  <c r="CM22" i="11"/>
  <c r="CK22" i="11"/>
  <c r="CG22" i="11"/>
  <c r="CO20" i="11"/>
  <c r="CM20" i="11"/>
  <c r="CK20" i="11"/>
  <c r="CG20" i="11"/>
  <c r="CO19" i="11"/>
  <c r="CG19" i="11"/>
  <c r="CQ18" i="11"/>
  <c r="CP18" i="11"/>
  <c r="CO18" i="11"/>
  <c r="CM18" i="11"/>
  <c r="CL18" i="11"/>
  <c r="CK18" i="11"/>
  <c r="CI18" i="11"/>
  <c r="CH18" i="11"/>
  <c r="CG18" i="11"/>
  <c r="CQ17" i="11"/>
  <c r="CO17" i="11"/>
  <c r="CI17" i="11"/>
  <c r="CG17" i="11"/>
  <c r="CQ16" i="11"/>
  <c r="CO16" i="11"/>
  <c r="CM16" i="11"/>
  <c r="CL16" i="11"/>
  <c r="CK16" i="11"/>
  <c r="CI16" i="11"/>
  <c r="CG16" i="11"/>
  <c r="CN29" i="11"/>
  <c r="CQ28" i="11"/>
  <c r="CL27" i="11"/>
  <c r="CO26" i="11"/>
  <c r="CJ25" i="11"/>
  <c r="CJ22" i="11"/>
  <c r="CN23" i="11"/>
  <c r="CJ24" i="11"/>
  <c r="CM15" i="11"/>
  <c r="CJ16" i="11"/>
  <c r="CN17" i="11"/>
  <c r="CJ18" i="11"/>
  <c r="CN19" i="11"/>
  <c r="CJ20" i="11"/>
  <c r="CN21" i="11"/>
  <c r="CJ13" i="11"/>
  <c r="CC26" i="11"/>
  <c r="CE29" i="11"/>
  <c r="CD29" i="11"/>
  <c r="CC29" i="11"/>
  <c r="CB29" i="11"/>
  <c r="CE28" i="11"/>
  <c r="CD28" i="11"/>
  <c r="CC28" i="11"/>
  <c r="CB28" i="11"/>
  <c r="CE27" i="11"/>
  <c r="CD27" i="11"/>
  <c r="CC27" i="11"/>
  <c r="CB27" i="11"/>
  <c r="CE26" i="11"/>
  <c r="CD26" i="11"/>
  <c r="CB26" i="11"/>
  <c r="CE25" i="11"/>
  <c r="CD25" i="11"/>
  <c r="CC25" i="11"/>
  <c r="CB25" i="11"/>
  <c r="CE24" i="11"/>
  <c r="CD24" i="11"/>
  <c r="CC24" i="11"/>
  <c r="CB24" i="11"/>
  <c r="CE23" i="11"/>
  <c r="CD23" i="11"/>
  <c r="CC23" i="11"/>
  <c r="CB23" i="11"/>
  <c r="CE22" i="11"/>
  <c r="CD22" i="11"/>
  <c r="CC22" i="11"/>
  <c r="CB22" i="11"/>
  <c r="CE21" i="11"/>
  <c r="CD21" i="11"/>
  <c r="CC21" i="11"/>
  <c r="CB21" i="11"/>
  <c r="CE20" i="11"/>
  <c r="CD20" i="11"/>
  <c r="CC20" i="11"/>
  <c r="CB20" i="11"/>
  <c r="CE19" i="11"/>
  <c r="CD19" i="11"/>
  <c r="CC19" i="11"/>
  <c r="CB19" i="11"/>
  <c r="CE18" i="11"/>
  <c r="CD18" i="11"/>
  <c r="CC18" i="11"/>
  <c r="CB18" i="11"/>
  <c r="CE17" i="11"/>
  <c r="CD17" i="11"/>
  <c r="CC17" i="11"/>
  <c r="CB17" i="11"/>
  <c r="CE16" i="11"/>
  <c r="CD16" i="11"/>
  <c r="CC16" i="11"/>
  <c r="CB16" i="11"/>
  <c r="CE15" i="11"/>
  <c r="CD15" i="11"/>
  <c r="CC15" i="11"/>
  <c r="CB15" i="11"/>
  <c r="CE13" i="11"/>
  <c r="CD13" i="11"/>
  <c r="CC13" i="11"/>
  <c r="CB13" i="11"/>
  <c r="BZ29" i="11"/>
  <c r="BY29" i="11"/>
  <c r="BX29" i="11"/>
  <c r="BZ28" i="11"/>
  <c r="BY28" i="11"/>
  <c r="BX28" i="11"/>
  <c r="BZ27" i="11"/>
  <c r="BY27" i="11"/>
  <c r="BX27" i="11"/>
  <c r="BZ26" i="11"/>
  <c r="BY26" i="11"/>
  <c r="BX26" i="11"/>
  <c r="BZ25" i="11"/>
  <c r="BY25" i="11"/>
  <c r="BX25" i="11"/>
  <c r="BZ24" i="11"/>
  <c r="BY24" i="11"/>
  <c r="BX24" i="11"/>
  <c r="BZ23" i="11"/>
  <c r="BY23" i="11"/>
  <c r="BX23" i="11"/>
  <c r="BZ22" i="11"/>
  <c r="BY22" i="11"/>
  <c r="BX22" i="11"/>
  <c r="BZ21" i="11"/>
  <c r="BY21" i="11"/>
  <c r="BX21" i="11"/>
  <c r="BZ20" i="11"/>
  <c r="BY20" i="11"/>
  <c r="BX20" i="11"/>
  <c r="BZ19" i="11"/>
  <c r="BY19" i="11"/>
  <c r="BX19" i="11"/>
  <c r="BZ18" i="11"/>
  <c r="BY18" i="11"/>
  <c r="BX18" i="11"/>
  <c r="BZ17" i="11"/>
  <c r="BY17" i="11"/>
  <c r="BX17" i="11"/>
  <c r="BZ16" i="11"/>
  <c r="BY16" i="11"/>
  <c r="BX16" i="11"/>
  <c r="BZ15" i="11"/>
  <c r="BY15" i="11"/>
  <c r="BX15" i="11"/>
  <c r="BZ13" i="11"/>
  <c r="BY13" i="11"/>
  <c r="BX13" i="11"/>
  <c r="BT13" i="11"/>
  <c r="BU13" i="11" s="1"/>
  <c r="BV13" i="11" s="1"/>
  <c r="BW13" i="11" s="1"/>
  <c r="BT24" i="11"/>
  <c r="BU24" i="11" s="1"/>
  <c r="BV24" i="11" s="1"/>
  <c r="BW24" i="11" s="1"/>
  <c r="BT23" i="11"/>
  <c r="BU23" i="11" s="1"/>
  <c r="BV23" i="11" s="1"/>
  <c r="BW23" i="11" s="1"/>
  <c r="BT22" i="11"/>
  <c r="BU22" i="11" s="1"/>
  <c r="BV22" i="11" s="1"/>
  <c r="BW22" i="11" s="1"/>
  <c r="BT21" i="11"/>
  <c r="BU21" i="11" s="1"/>
  <c r="BV21" i="11" s="1"/>
  <c r="BW21" i="11" s="1"/>
  <c r="BT20" i="11"/>
  <c r="BU20" i="11" s="1"/>
  <c r="BV20" i="11" s="1"/>
  <c r="BW20" i="11" s="1"/>
  <c r="BT19" i="11"/>
  <c r="BU19" i="11" s="1"/>
  <c r="BV19" i="11" s="1"/>
  <c r="BW19" i="11" s="1"/>
  <c r="BT18" i="11"/>
  <c r="BU18" i="11" s="1"/>
  <c r="BV18" i="11" s="1"/>
  <c r="BW18" i="11" s="1"/>
  <c r="BT17" i="11"/>
  <c r="BU17" i="11" s="1"/>
  <c r="BV17" i="11" s="1"/>
  <c r="BW17" i="11" s="1"/>
  <c r="BT16" i="11"/>
  <c r="BU16" i="11" s="1"/>
  <c r="BV16" i="11" s="1"/>
  <c r="BW16" i="11" s="1"/>
  <c r="BT15" i="11"/>
  <c r="BU15" i="11" s="1"/>
  <c r="BV15" i="11" s="1"/>
  <c r="BW15" i="11" s="1"/>
  <c r="BP29" i="11"/>
  <c r="BN29" i="11"/>
  <c r="BL29" i="11"/>
  <c r="BJ29" i="11"/>
  <c r="BH29" i="11"/>
  <c r="BF29" i="11"/>
  <c r="BD29" i="11"/>
  <c r="BB29" i="11"/>
  <c r="AZ29" i="11"/>
  <c r="AX29" i="11"/>
  <c r="AV29" i="11"/>
  <c r="AT29" i="11"/>
  <c r="AR29" i="11"/>
  <c r="AP29" i="11"/>
  <c r="AN29" i="11"/>
  <c r="AL29" i="11"/>
  <c r="AJ29" i="11"/>
  <c r="AH29" i="11"/>
  <c r="AF29" i="11"/>
  <c r="AD29" i="11"/>
  <c r="AB29" i="11"/>
  <c r="Z29" i="11"/>
  <c r="X29" i="11"/>
  <c r="V29" i="11"/>
  <c r="T29" i="11"/>
  <c r="R29" i="11"/>
  <c r="BP28" i="11"/>
  <c r="BN28" i="11"/>
  <c r="BL28" i="11"/>
  <c r="BJ28" i="11"/>
  <c r="BH28" i="11"/>
  <c r="BF28" i="11"/>
  <c r="BD28" i="11"/>
  <c r="BB28" i="11"/>
  <c r="AZ28" i="11"/>
  <c r="AX28" i="11"/>
  <c r="AV28" i="11"/>
  <c r="AT28" i="11"/>
  <c r="AR28" i="11"/>
  <c r="AP28" i="11"/>
  <c r="AN28" i="11"/>
  <c r="AL28" i="11"/>
  <c r="AJ28" i="11"/>
  <c r="AH28" i="11"/>
  <c r="AF28" i="11"/>
  <c r="AD28" i="11"/>
  <c r="AB28" i="11"/>
  <c r="Z28" i="11"/>
  <c r="X28" i="11"/>
  <c r="V28" i="11"/>
  <c r="T28" i="11"/>
  <c r="R28" i="11"/>
  <c r="BP27" i="11"/>
  <c r="BN27" i="11"/>
  <c r="BL27" i="11"/>
  <c r="BJ27" i="11"/>
  <c r="BH27" i="11"/>
  <c r="BF27" i="11"/>
  <c r="BD27" i="11"/>
  <c r="BB27" i="11"/>
  <c r="AZ27" i="11"/>
  <c r="AX27" i="11"/>
  <c r="AV27" i="11"/>
  <c r="AT27" i="11"/>
  <c r="AR27" i="11"/>
  <c r="AP27" i="11"/>
  <c r="AN27" i="11"/>
  <c r="AL27" i="11"/>
  <c r="AJ27" i="11"/>
  <c r="AH27" i="11"/>
  <c r="AF27" i="11"/>
  <c r="AD27" i="11"/>
  <c r="AB27" i="11"/>
  <c r="Z27" i="11"/>
  <c r="X27" i="11"/>
  <c r="V27" i="11"/>
  <c r="T27" i="11"/>
  <c r="R27" i="11"/>
  <c r="BP26" i="11"/>
  <c r="BN26" i="11"/>
  <c r="BL26" i="11"/>
  <c r="BJ26" i="11"/>
  <c r="BH26" i="11"/>
  <c r="BF26" i="11"/>
  <c r="BD26" i="11"/>
  <c r="BB26" i="11"/>
  <c r="AZ26" i="11"/>
  <c r="AX26" i="11"/>
  <c r="AV26" i="11"/>
  <c r="AT26" i="11"/>
  <c r="AR26" i="11"/>
  <c r="AP26" i="11"/>
  <c r="AN26" i="11"/>
  <c r="AL26" i="11"/>
  <c r="AJ26" i="11"/>
  <c r="AH26" i="11"/>
  <c r="AF26" i="11"/>
  <c r="AD26" i="11"/>
  <c r="AB26" i="11"/>
  <c r="Z26" i="11"/>
  <c r="X26" i="11"/>
  <c r="V26" i="11"/>
  <c r="T26" i="11"/>
  <c r="R26" i="11"/>
  <c r="T25" i="11"/>
  <c r="V25" i="11"/>
  <c r="X25" i="11"/>
  <c r="Z25" i="11"/>
  <c r="AB25" i="11"/>
  <c r="AD25" i="11"/>
  <c r="AF25" i="11"/>
  <c r="AH25" i="11"/>
  <c r="AJ25" i="11"/>
  <c r="AL25" i="11"/>
  <c r="AN25" i="11"/>
  <c r="AP25" i="11"/>
  <c r="AR25" i="11"/>
  <c r="AT25" i="11"/>
  <c r="AV25" i="11"/>
  <c r="AX25" i="11"/>
  <c r="AZ25" i="11"/>
  <c r="BB25" i="11"/>
  <c r="BD25" i="11"/>
  <c r="BF25" i="11"/>
  <c r="BH25" i="11"/>
  <c r="BJ25" i="11"/>
  <c r="BL25" i="11"/>
  <c r="BN25" i="11"/>
  <c r="BP25" i="11"/>
  <c r="R25" i="11"/>
  <c r="BP24" i="11"/>
  <c r="BN24" i="11"/>
  <c r="BL24" i="11"/>
  <c r="BJ24" i="11"/>
  <c r="BH24" i="11"/>
  <c r="BF24" i="11"/>
  <c r="BD24" i="11"/>
  <c r="BB24" i="11"/>
  <c r="AZ24" i="11"/>
  <c r="AX24" i="11"/>
  <c r="AV24" i="11"/>
  <c r="AT24" i="11"/>
  <c r="AR24" i="11"/>
  <c r="AP24" i="11"/>
  <c r="AN24" i="11"/>
  <c r="AL24" i="11"/>
  <c r="AJ24" i="11"/>
  <c r="AH24" i="11"/>
  <c r="AF24" i="11"/>
  <c r="AD24" i="11"/>
  <c r="AB24" i="11"/>
  <c r="Z24" i="11"/>
  <c r="X24" i="11"/>
  <c r="V24" i="11"/>
  <c r="T24" i="11"/>
  <c r="R24" i="11"/>
  <c r="BP23" i="11"/>
  <c r="BN23" i="11"/>
  <c r="BL23" i="11"/>
  <c r="BJ23" i="11"/>
  <c r="BH23" i="11"/>
  <c r="BF23" i="11"/>
  <c r="BD23" i="11"/>
  <c r="BB23" i="11"/>
  <c r="AZ23" i="11"/>
  <c r="AX23" i="11"/>
  <c r="AV23" i="11"/>
  <c r="AT23" i="11"/>
  <c r="AR23" i="11"/>
  <c r="AP23" i="11"/>
  <c r="AN23" i="11"/>
  <c r="AL23" i="11"/>
  <c r="AJ23" i="11"/>
  <c r="AH23" i="11"/>
  <c r="AF23" i="11"/>
  <c r="AD23" i="11"/>
  <c r="AB23" i="11"/>
  <c r="Z23" i="11"/>
  <c r="X23" i="11"/>
  <c r="V23" i="11"/>
  <c r="T23" i="11"/>
  <c r="R23" i="11"/>
  <c r="BP22" i="11"/>
  <c r="BN22" i="11"/>
  <c r="BL22" i="11"/>
  <c r="BJ22" i="11"/>
  <c r="BH22" i="11"/>
  <c r="BF22" i="11"/>
  <c r="BD22" i="11"/>
  <c r="BB22" i="11"/>
  <c r="AZ22" i="11"/>
  <c r="AX22" i="11"/>
  <c r="AV22" i="11"/>
  <c r="AT22" i="11"/>
  <c r="AR22" i="11"/>
  <c r="AP22" i="11"/>
  <c r="AN22" i="11"/>
  <c r="AL22" i="11"/>
  <c r="AJ22" i="11"/>
  <c r="AH22" i="11"/>
  <c r="AF22" i="11"/>
  <c r="AD22" i="11"/>
  <c r="AB22" i="11"/>
  <c r="Z22" i="11"/>
  <c r="X22" i="11"/>
  <c r="V22" i="11"/>
  <c r="T22" i="11"/>
  <c r="R22" i="11"/>
  <c r="BP21" i="11"/>
  <c r="BN21" i="11"/>
  <c r="BL21" i="11"/>
  <c r="BJ21" i="11"/>
  <c r="BH21" i="11"/>
  <c r="BF21" i="11"/>
  <c r="BD21" i="11"/>
  <c r="BB21" i="11"/>
  <c r="AZ21" i="11"/>
  <c r="AX21" i="11"/>
  <c r="AV21" i="11"/>
  <c r="AT21" i="11"/>
  <c r="AR21" i="11"/>
  <c r="AP21" i="11"/>
  <c r="AN21" i="11"/>
  <c r="AL21" i="11"/>
  <c r="AJ21" i="11"/>
  <c r="AH21" i="11"/>
  <c r="AF21" i="11"/>
  <c r="AD21" i="11"/>
  <c r="AB21" i="11"/>
  <c r="Z21" i="11"/>
  <c r="X21" i="11"/>
  <c r="V21" i="11"/>
  <c r="T21" i="11"/>
  <c r="R21" i="11"/>
  <c r="BP20" i="11"/>
  <c r="BN20" i="11"/>
  <c r="BL20" i="11"/>
  <c r="BJ20" i="11"/>
  <c r="BH20" i="11"/>
  <c r="BF20" i="11"/>
  <c r="BD20" i="11"/>
  <c r="BB20" i="11"/>
  <c r="AZ20" i="11"/>
  <c r="AX20" i="11"/>
  <c r="AV20" i="11"/>
  <c r="AT20" i="11"/>
  <c r="AR20" i="11"/>
  <c r="AP20" i="11"/>
  <c r="AN20" i="11"/>
  <c r="AL20" i="11"/>
  <c r="AJ20" i="11"/>
  <c r="AH20" i="11"/>
  <c r="AF20" i="11"/>
  <c r="AD20" i="11"/>
  <c r="AB20" i="11"/>
  <c r="Z20" i="11"/>
  <c r="X20" i="11"/>
  <c r="V20" i="11"/>
  <c r="T20" i="11"/>
  <c r="R20" i="11"/>
  <c r="BP19" i="11"/>
  <c r="BN19" i="11"/>
  <c r="BL19" i="11"/>
  <c r="BJ19" i="11"/>
  <c r="BH19" i="11"/>
  <c r="BF19" i="11"/>
  <c r="BD19" i="11"/>
  <c r="BB19" i="11"/>
  <c r="AZ19" i="11"/>
  <c r="AX19" i="11"/>
  <c r="AV19" i="11"/>
  <c r="AT19" i="11"/>
  <c r="AR19" i="11"/>
  <c r="AP19" i="11"/>
  <c r="AN19" i="11"/>
  <c r="AL19" i="11"/>
  <c r="AJ19" i="11"/>
  <c r="AH19" i="11"/>
  <c r="AF19" i="11"/>
  <c r="AD19" i="11"/>
  <c r="AB19" i="11"/>
  <c r="Z19" i="11"/>
  <c r="X19" i="11"/>
  <c r="V19" i="11"/>
  <c r="T19" i="11"/>
  <c r="R19" i="11"/>
  <c r="BP18" i="11"/>
  <c r="BN18" i="11"/>
  <c r="BL18" i="11"/>
  <c r="BJ18" i="11"/>
  <c r="BH18" i="11"/>
  <c r="BF18" i="11"/>
  <c r="BD18" i="11"/>
  <c r="BB18" i="11"/>
  <c r="AZ18" i="11"/>
  <c r="AX18" i="11"/>
  <c r="AV18" i="11"/>
  <c r="AT18" i="11"/>
  <c r="AR18" i="11"/>
  <c r="AP18" i="11"/>
  <c r="AN18" i="11"/>
  <c r="AL18" i="11"/>
  <c r="AJ18" i="11"/>
  <c r="AH18" i="11"/>
  <c r="AF18" i="11"/>
  <c r="AD18" i="11"/>
  <c r="AB18" i="11"/>
  <c r="Z18" i="11"/>
  <c r="X18" i="11"/>
  <c r="V18" i="11"/>
  <c r="T18" i="11"/>
  <c r="R18" i="11"/>
  <c r="BP17" i="11"/>
  <c r="BN17" i="11"/>
  <c r="BL17" i="11"/>
  <c r="BJ17" i="11"/>
  <c r="BH17" i="11"/>
  <c r="BF17" i="11"/>
  <c r="BD17" i="11"/>
  <c r="BB17" i="11"/>
  <c r="AZ17" i="11"/>
  <c r="AX17" i="11"/>
  <c r="AV17" i="11"/>
  <c r="AT17" i="11"/>
  <c r="AR17" i="11"/>
  <c r="AP17" i="11"/>
  <c r="AN17" i="11"/>
  <c r="AL17" i="11"/>
  <c r="AJ17" i="11"/>
  <c r="AH17" i="11"/>
  <c r="AF17" i="11"/>
  <c r="AD17" i="11"/>
  <c r="AB17" i="11"/>
  <c r="Z17" i="11"/>
  <c r="X17" i="11"/>
  <c r="V17" i="11"/>
  <c r="T17" i="11"/>
  <c r="R17" i="11"/>
  <c r="BP16" i="11"/>
  <c r="BN16" i="11"/>
  <c r="BL16" i="11"/>
  <c r="BJ16" i="11"/>
  <c r="BH16" i="11"/>
  <c r="BF16" i="11"/>
  <c r="BD16" i="11"/>
  <c r="BB16" i="11"/>
  <c r="AZ16" i="11"/>
  <c r="AX16" i="11"/>
  <c r="AV16" i="11"/>
  <c r="AT16" i="11"/>
  <c r="AR16" i="11"/>
  <c r="AP16" i="11"/>
  <c r="AN16" i="11"/>
  <c r="AL16" i="11"/>
  <c r="AJ16" i="11"/>
  <c r="AH16" i="11"/>
  <c r="AF16" i="11"/>
  <c r="AD16" i="11"/>
  <c r="AB16" i="11"/>
  <c r="Z16" i="11"/>
  <c r="X16" i="11"/>
  <c r="V16" i="11"/>
  <c r="T16" i="11"/>
  <c r="R16" i="11"/>
  <c r="T15" i="11"/>
  <c r="V15" i="11"/>
  <c r="X15" i="11"/>
  <c r="Z15" i="11"/>
  <c r="AB15" i="11"/>
  <c r="AD15" i="11"/>
  <c r="AF15" i="11"/>
  <c r="AH15" i="11"/>
  <c r="AJ15" i="11"/>
  <c r="AL15" i="11"/>
  <c r="AN15" i="11"/>
  <c r="AP15" i="11"/>
  <c r="AR15" i="11"/>
  <c r="AT15" i="11"/>
  <c r="AV15" i="11"/>
  <c r="AX15" i="11"/>
  <c r="AZ15" i="11"/>
  <c r="BB15" i="11"/>
  <c r="BD15" i="11"/>
  <c r="BF15" i="11"/>
  <c r="BH15" i="11"/>
  <c r="BJ15" i="11"/>
  <c r="BL15" i="11"/>
  <c r="BN15" i="11"/>
  <c r="BP15" i="11"/>
  <c r="R15" i="11"/>
  <c r="P24" i="11"/>
  <c r="N24" i="11"/>
  <c r="L24" i="11"/>
  <c r="J24" i="11"/>
  <c r="H24" i="11"/>
  <c r="F24" i="11"/>
  <c r="D24" i="11"/>
  <c r="B24" i="11"/>
  <c r="P23" i="11"/>
  <c r="N23" i="11"/>
  <c r="L23" i="11"/>
  <c r="J23" i="11"/>
  <c r="H23" i="11"/>
  <c r="F23" i="11"/>
  <c r="D23" i="11"/>
  <c r="B23" i="11"/>
  <c r="P22" i="11"/>
  <c r="N22" i="11"/>
  <c r="L22" i="11"/>
  <c r="J22" i="11"/>
  <c r="H22" i="11"/>
  <c r="F22" i="11"/>
  <c r="D22" i="11"/>
  <c r="B22" i="11"/>
  <c r="P21" i="11"/>
  <c r="N21" i="11"/>
  <c r="L21" i="11"/>
  <c r="J21" i="11"/>
  <c r="H21" i="11"/>
  <c r="F21" i="11"/>
  <c r="D21" i="11"/>
  <c r="B21" i="11"/>
  <c r="P20" i="11"/>
  <c r="N20" i="11"/>
  <c r="L20" i="11"/>
  <c r="J20" i="11"/>
  <c r="H20" i="11"/>
  <c r="F20" i="11"/>
  <c r="D20" i="11"/>
  <c r="B20" i="11"/>
  <c r="P19" i="11"/>
  <c r="N19" i="11"/>
  <c r="L19" i="11"/>
  <c r="J19" i="11"/>
  <c r="H19" i="11"/>
  <c r="F19" i="11"/>
  <c r="D19" i="11"/>
  <c r="B19" i="11"/>
  <c r="P18" i="11"/>
  <c r="N18" i="11"/>
  <c r="L18" i="11"/>
  <c r="J18" i="11"/>
  <c r="H18" i="11"/>
  <c r="F18" i="11"/>
  <c r="D18" i="11"/>
  <c r="B18" i="11"/>
  <c r="P17" i="11"/>
  <c r="N17" i="11"/>
  <c r="L17" i="11"/>
  <c r="J17" i="11"/>
  <c r="H17" i="11"/>
  <c r="F17" i="11"/>
  <c r="D17" i="11"/>
  <c r="B17" i="11"/>
  <c r="P16" i="11"/>
  <c r="N16" i="11"/>
  <c r="L16" i="11"/>
  <c r="J16" i="11"/>
  <c r="H16" i="11"/>
  <c r="F16" i="11"/>
  <c r="D16" i="11"/>
  <c r="B16" i="11"/>
  <c r="D15" i="11"/>
  <c r="F15" i="11"/>
  <c r="H15" i="11"/>
  <c r="J15" i="11"/>
  <c r="L15" i="11"/>
  <c r="N15" i="11"/>
  <c r="P15" i="11"/>
  <c r="B15" i="11"/>
  <c r="D13" i="11"/>
  <c r="F13" i="11"/>
  <c r="H13" i="11"/>
  <c r="J13" i="11"/>
  <c r="L13" i="11"/>
  <c r="N13" i="11"/>
  <c r="P13" i="11"/>
  <c r="R13" i="11"/>
  <c r="T13" i="11"/>
  <c r="V13" i="11"/>
  <c r="X13" i="11"/>
  <c r="Z13" i="11"/>
  <c r="AB13" i="11"/>
  <c r="AD13" i="11"/>
  <c r="AF13" i="11"/>
  <c r="AH13" i="11"/>
  <c r="AJ13" i="11"/>
  <c r="AL13" i="11"/>
  <c r="AN13" i="11"/>
  <c r="AP13" i="11"/>
  <c r="AR13" i="11"/>
  <c r="AT13" i="11"/>
  <c r="AV13" i="11"/>
  <c r="AX13" i="11"/>
  <c r="AZ13" i="11"/>
  <c r="BB13" i="11"/>
  <c r="BD13" i="11"/>
  <c r="BF13" i="11"/>
  <c r="BH13" i="11"/>
  <c r="BJ13" i="11"/>
  <c r="BL13" i="11"/>
  <c r="BN13" i="11"/>
  <c r="BP13" i="11"/>
  <c r="B13" i="11"/>
  <c r="BD9" i="11"/>
  <c r="BE9" i="18" s="1"/>
  <c r="BW8" i="18"/>
  <c r="BF9" i="11"/>
  <c r="BG9" i="18" s="1"/>
  <c r="BH9" i="11"/>
  <c r="BI9" i="18" s="1"/>
  <c r="BJ9" i="11"/>
  <c r="BK9" i="18" s="1"/>
  <c r="BL9" i="11"/>
  <c r="BM9" i="18" s="1"/>
  <c r="BN9" i="11"/>
  <c r="BO9" i="18" s="1"/>
  <c r="BP9" i="11"/>
  <c r="BQ9" i="18" s="1"/>
  <c r="BR9" i="11"/>
  <c r="BS9" i="18" s="1"/>
  <c r="BT9" i="11"/>
  <c r="BU9" i="18" s="1"/>
  <c r="D9" i="11"/>
  <c r="E9" i="18" s="1"/>
  <c r="F9" i="11"/>
  <c r="G9" i="18" s="1"/>
  <c r="H9" i="11"/>
  <c r="I9" i="18" s="1"/>
  <c r="J9" i="11"/>
  <c r="K9" i="18" s="1"/>
  <c r="L9" i="11"/>
  <c r="M9" i="18" s="1"/>
  <c r="N9" i="11"/>
  <c r="O9" i="18" s="1"/>
  <c r="P9" i="11"/>
  <c r="Q9" i="18" s="1"/>
  <c r="R9" i="11"/>
  <c r="S9" i="18" s="1"/>
  <c r="T9" i="11"/>
  <c r="U9" i="18" s="1"/>
  <c r="V9" i="11"/>
  <c r="W9" i="18" s="1"/>
  <c r="X9" i="11"/>
  <c r="Y9" i="18" s="1"/>
  <c r="Z9" i="11"/>
  <c r="AA9" i="18" s="1"/>
  <c r="AB9" i="11"/>
  <c r="AC9" i="18" s="1"/>
  <c r="AD9" i="11"/>
  <c r="AE9" i="18" s="1"/>
  <c r="AF9" i="11"/>
  <c r="AG9" i="18" s="1"/>
  <c r="AH9" i="11"/>
  <c r="AI9" i="18" s="1"/>
  <c r="AJ9" i="11"/>
  <c r="AK9" i="18" s="1"/>
  <c r="AL9" i="11"/>
  <c r="AM9" i="18" s="1"/>
  <c r="AN9" i="11"/>
  <c r="AO9" i="18" s="1"/>
  <c r="AP9" i="11"/>
  <c r="AQ9" i="18" s="1"/>
  <c r="AR9" i="11"/>
  <c r="AS9" i="18" s="1"/>
  <c r="AT9" i="11"/>
  <c r="AU9" i="18" s="1"/>
  <c r="AV9" i="11"/>
  <c r="AW9" i="18" s="1"/>
  <c r="B9" i="11"/>
  <c r="C9" i="18" s="1"/>
  <c r="D7" i="11"/>
  <c r="E7" i="18" s="1"/>
  <c r="F7" i="11"/>
  <c r="G7" i="18" s="1"/>
  <c r="H7" i="11"/>
  <c r="I7" i="18" s="1"/>
  <c r="J7" i="11"/>
  <c r="K7" i="18" s="1"/>
  <c r="L7" i="11"/>
  <c r="M7" i="18" s="1"/>
  <c r="N7" i="11"/>
  <c r="O7" i="18" s="1"/>
  <c r="P7" i="11"/>
  <c r="Q7" i="18" s="1"/>
  <c r="R7" i="11"/>
  <c r="S7" i="18" s="1"/>
  <c r="T7" i="11"/>
  <c r="U7" i="18" s="1"/>
  <c r="V7" i="11"/>
  <c r="W7" i="18" s="1"/>
  <c r="X7" i="11"/>
  <c r="Y7" i="18" s="1"/>
  <c r="Z7" i="11"/>
  <c r="AA7" i="18" s="1"/>
  <c r="AB7" i="11"/>
  <c r="AC7" i="18" s="1"/>
  <c r="AD7" i="11"/>
  <c r="AE7" i="18" s="1"/>
  <c r="AF7" i="11"/>
  <c r="AG7" i="18" s="1"/>
  <c r="AH7" i="11"/>
  <c r="AI7" i="18" s="1"/>
  <c r="AJ7" i="11"/>
  <c r="AK7" i="18" s="1"/>
  <c r="AL7" i="11"/>
  <c r="AM7" i="18" s="1"/>
  <c r="AN7" i="11"/>
  <c r="AO7" i="18" s="1"/>
  <c r="AP7" i="11"/>
  <c r="AQ7" i="18" s="1"/>
  <c r="AR7" i="11"/>
  <c r="AS7" i="18" s="1"/>
  <c r="AT7" i="11"/>
  <c r="AU7" i="18" s="1"/>
  <c r="AV7" i="11"/>
  <c r="AW7" i="18" s="1"/>
  <c r="B7" i="11"/>
  <c r="C7" i="18" s="1"/>
  <c r="BJ4" i="11"/>
  <c r="BK4" i="18" s="1"/>
  <c r="CA4" i="11"/>
  <c r="CB4" i="18" s="1"/>
  <c r="CC4" i="11"/>
  <c r="CD4" i="18" s="1"/>
  <c r="CE4" i="11"/>
  <c r="CF4" i="18" s="1"/>
  <c r="CG4" i="11"/>
  <c r="CH4" i="18" s="1"/>
  <c r="CI4" i="11"/>
  <c r="CJ4" i="18" s="1"/>
  <c r="BY4" i="11"/>
  <c r="BZ4" i="18" s="1"/>
  <c r="K177" i="13"/>
  <c r="K176" i="13"/>
  <c r="K175" i="13"/>
  <c r="AG5" i="7" l="1"/>
  <c r="CJ74" i="11"/>
  <c r="AX74" i="11"/>
  <c r="CM74" i="11"/>
  <c r="BD74" i="11"/>
  <c r="CN13" i="11"/>
  <c r="CM13" i="11"/>
  <c r="CK13" i="11"/>
  <c r="CI13" i="11"/>
  <c r="CQ13" i="11"/>
  <c r="CH13" i="11"/>
  <c r="CP13" i="11"/>
  <c r="CG13" i="11"/>
  <c r="CO13" i="11"/>
  <c r="CL13" i="11"/>
  <c r="CH17" i="11"/>
  <c r="CP17" i="11"/>
  <c r="CH19" i="11"/>
  <c r="CP19" i="11"/>
  <c r="CL20" i="11"/>
  <c r="CH21" i="11"/>
  <c r="CP21" i="11"/>
  <c r="CL22" i="11"/>
  <c r="CH23" i="11"/>
  <c r="CP23" i="11"/>
  <c r="CL25" i="11"/>
  <c r="CN27" i="11"/>
  <c r="CF16" i="11"/>
  <c r="CN16" i="11"/>
  <c r="CJ17" i="11"/>
  <c r="CF18" i="11"/>
  <c r="CN18" i="11"/>
  <c r="CJ19" i="11"/>
  <c r="CF20" i="11"/>
  <c r="CN20" i="11"/>
  <c r="CJ21" i="11"/>
  <c r="CF22" i="11"/>
  <c r="CN22" i="11"/>
  <c r="CJ23" i="11"/>
  <c r="CF26" i="11"/>
  <c r="CN25" i="11"/>
  <c r="CK26" i="11"/>
  <c r="CH27" i="11"/>
  <c r="CP27" i="11"/>
  <c r="CM28" i="11"/>
  <c r="CJ29" i="11"/>
  <c r="CO23" i="11"/>
  <c r="CI21" i="11"/>
  <c r="CQ21" i="11"/>
  <c r="CI23" i="11"/>
  <c r="CG25" i="11"/>
  <c r="CO25" i="11"/>
  <c r="CI27" i="11"/>
  <c r="CH16" i="11"/>
  <c r="CP16" i="11"/>
  <c r="CL17" i="11"/>
  <c r="CL19" i="11"/>
  <c r="CH20" i="11"/>
  <c r="CP20" i="11"/>
  <c r="CL21" i="11"/>
  <c r="CH22" i="11"/>
  <c r="CP22" i="11"/>
  <c r="CL23" i="11"/>
  <c r="CH25" i="11"/>
  <c r="CP25" i="11"/>
  <c r="CJ27" i="11"/>
  <c r="CG28" i="11"/>
  <c r="CO28" i="11"/>
  <c r="CL29" i="11"/>
  <c r="CO21" i="11"/>
  <c r="CK17" i="11"/>
  <c r="CK19" i="11"/>
  <c r="CK21" i="11"/>
  <c r="CK23" i="11"/>
  <c r="CQ27" i="11"/>
  <c r="CM17" i="11"/>
  <c r="CM19" i="11"/>
  <c r="CI20" i="11"/>
  <c r="CQ20" i="11"/>
  <c r="CM21" i="11"/>
  <c r="CI22" i="11"/>
  <c r="CQ22" i="11"/>
  <c r="CM23" i="11"/>
  <c r="CI25" i="11"/>
  <c r="CQ25" i="11"/>
  <c r="CK27" i="11"/>
  <c r="CH28" i="11"/>
  <c r="CP28" i="11"/>
  <c r="CM29" i="11"/>
  <c r="CG21" i="11"/>
  <c r="CG23" i="11"/>
  <c r="CI19" i="11"/>
  <c r="CQ19" i="11"/>
  <c r="CQ23" i="11"/>
  <c r="CM25" i="11"/>
  <c r="CF13" i="11"/>
  <c r="CF17" i="11"/>
  <c r="CF19" i="11"/>
  <c r="CF21" i="11"/>
  <c r="CF23" i="11"/>
  <c r="CF25" i="11"/>
  <c r="CG26" i="11"/>
  <c r="CI28" i="11"/>
  <c r="CF15" i="11"/>
  <c r="CN15" i="11"/>
  <c r="CG15" i="11"/>
  <c r="CO15" i="11"/>
  <c r="CH15" i="11"/>
  <c r="CP15" i="11"/>
  <c r="CI15" i="11"/>
  <c r="CQ15" i="11"/>
  <c r="CJ15" i="11"/>
  <c r="CK15" i="11"/>
  <c r="CL15" i="11"/>
  <c r="Y29" i="13" l="1"/>
  <c r="BT29" i="16" s="1"/>
  <c r="CB32" i="16" l="1"/>
  <c r="BU29" i="16"/>
  <c r="BT29" i="11"/>
  <c r="BU29" i="11" s="1"/>
  <c r="BV29" i="11" s="1"/>
  <c r="BW29" i="11" s="1"/>
  <c r="I42" i="13"/>
  <c r="I44" i="13" s="1"/>
  <c r="CQ9" i="7"/>
  <c r="CO9" i="7"/>
  <c r="CM9" i="7"/>
  <c r="CK9" i="7"/>
  <c r="CI9" i="7"/>
  <c r="CG9" i="7"/>
  <c r="CE9" i="7"/>
  <c r="CC9" i="7"/>
  <c r="CA9" i="7"/>
  <c r="BY9" i="7"/>
  <c r="BW9" i="7"/>
  <c r="BU9" i="7"/>
  <c r="BS9" i="7"/>
  <c r="BQ9" i="7"/>
  <c r="BO9" i="7"/>
  <c r="BM9" i="7"/>
  <c r="BK9" i="7"/>
  <c r="BI9" i="7"/>
  <c r="BG9" i="7"/>
  <c r="BE9" i="7"/>
  <c r="AW9" i="7"/>
  <c r="AU9" i="7"/>
  <c r="AS9" i="7"/>
  <c r="AQ9" i="7"/>
  <c r="AO9" i="7"/>
  <c r="AM9" i="7"/>
  <c r="AK9" i="7"/>
  <c r="AI9" i="7"/>
  <c r="AG9" i="7"/>
  <c r="AE9" i="7"/>
  <c r="AC9" i="7"/>
  <c r="AA9" i="7"/>
  <c r="Y9" i="7"/>
  <c r="W9" i="7"/>
  <c r="U9" i="7"/>
  <c r="S9" i="7"/>
  <c r="Q9" i="7"/>
  <c r="O9" i="7"/>
  <c r="M9" i="7"/>
  <c r="K9" i="7"/>
  <c r="I9" i="7"/>
  <c r="G9" i="7"/>
  <c r="E9" i="7"/>
  <c r="C9" i="7"/>
  <c r="BW8" i="7"/>
  <c r="AW7" i="7"/>
  <c r="AU7" i="7"/>
  <c r="AS7" i="7"/>
  <c r="AQ7" i="7"/>
  <c r="AO7" i="7"/>
  <c r="AM7" i="7"/>
  <c r="AK7" i="7"/>
  <c r="AI7" i="7"/>
  <c r="AG7" i="7"/>
  <c r="AE7" i="7"/>
  <c r="AC7" i="7"/>
  <c r="AA7" i="7"/>
  <c r="Y7" i="7"/>
  <c r="W7" i="7"/>
  <c r="U7" i="7"/>
  <c r="S7" i="7"/>
  <c r="Q7" i="7"/>
  <c r="O7" i="7"/>
  <c r="M7" i="7"/>
  <c r="K7" i="7"/>
  <c r="I7" i="7"/>
  <c r="G7" i="7"/>
  <c r="E7" i="7"/>
  <c r="C7" i="7"/>
  <c r="AM5" i="7"/>
  <c r="AJ5" i="7"/>
  <c r="CJ4" i="7"/>
  <c r="CH4" i="7"/>
  <c r="CF4" i="7"/>
  <c r="CD4" i="7"/>
  <c r="CB4" i="7"/>
  <c r="BZ4" i="7"/>
  <c r="BK4" i="7"/>
  <c r="CB34" i="16" l="1"/>
  <c r="CC34" i="16" s="1"/>
  <c r="CD34" i="16" s="1"/>
  <c r="CE34" i="16" s="1"/>
  <c r="Q42" i="13"/>
  <c r="CC32" i="16"/>
  <c r="BV29" i="16"/>
  <c r="CB34" i="11"/>
  <c r="CC34" i="11" s="1"/>
  <c r="CD34" i="11" s="1"/>
  <c r="CE34" i="11" s="1"/>
  <c r="O29" i="6"/>
  <c r="C15" i="6"/>
  <c r="G6" i="6"/>
  <c r="F6" i="6"/>
  <c r="E6" i="6"/>
  <c r="D6" i="6"/>
  <c r="C6" i="6"/>
  <c r="O21" i="6" l="1"/>
  <c r="O20" i="6"/>
  <c r="O22" i="6"/>
  <c r="O19" i="6"/>
  <c r="CD32" i="16"/>
  <c r="BW29" i="16"/>
  <c r="CE32" i="16" s="1"/>
  <c r="CB37" i="11"/>
  <c r="CC37" i="11" s="1"/>
  <c r="CD37" i="11" s="1"/>
  <c r="CE37" i="11" s="1"/>
  <c r="CB37" i="16"/>
  <c r="CC37" i="16" s="1"/>
  <c r="CD37" i="16" s="1"/>
  <c r="CE37" i="16" s="1"/>
  <c r="L6" i="6"/>
  <c r="M6" i="6" s="1"/>
  <c r="K70" i="9" l="1"/>
  <c r="K69" i="9"/>
  <c r="K68" i="9"/>
  <c r="K67" i="9"/>
  <c r="K66" i="9"/>
  <c r="K65" i="9"/>
  <c r="K64" i="9"/>
  <c r="K63" i="9"/>
  <c r="K62" i="9"/>
  <c r="K61" i="9"/>
  <c r="K60" i="9"/>
  <c r="K59" i="9"/>
  <c r="K58" i="9"/>
  <c r="K57" i="9"/>
  <c r="K56" i="9"/>
  <c r="K55" i="9"/>
  <c r="K54" i="9"/>
  <c r="K53" i="9"/>
  <c r="K52" i="9"/>
  <c r="K51" i="9"/>
  <c r="K46" i="9"/>
  <c r="K45" i="9"/>
  <c r="K44" i="9"/>
  <c r="K43" i="9"/>
  <c r="K42" i="9"/>
  <c r="K41" i="9"/>
  <c r="K40" i="9"/>
  <c r="K39" i="9"/>
  <c r="K38" i="9"/>
  <c r="K37" i="9"/>
  <c r="K32" i="9"/>
  <c r="K31" i="9"/>
  <c r="K30" i="9"/>
  <c r="K29" i="9"/>
  <c r="K28" i="9"/>
  <c r="K27" i="9"/>
  <c r="K26" i="9"/>
  <c r="K25" i="9"/>
  <c r="K24" i="9"/>
  <c r="K23" i="9"/>
  <c r="K18" i="9"/>
  <c r="K17" i="9"/>
  <c r="K16" i="9"/>
  <c r="K15" i="9"/>
  <c r="W230" i="6" l="1"/>
  <c r="W229" i="6"/>
  <c r="W228" i="6"/>
  <c r="W227" i="6"/>
  <c r="W226" i="6"/>
  <c r="W225" i="6"/>
  <c r="W224" i="6"/>
  <c r="W223" i="6"/>
  <c r="W222" i="6"/>
  <c r="W221" i="6"/>
  <c r="W220" i="6"/>
  <c r="W219" i="6"/>
  <c r="W218" i="6"/>
  <c r="W217" i="6"/>
  <c r="W216" i="6"/>
  <c r="W215" i="6"/>
  <c r="W214" i="6"/>
  <c r="W213" i="6"/>
  <c r="W212" i="6"/>
  <c r="W211" i="6"/>
  <c r="W210" i="6"/>
  <c r="W209" i="6"/>
  <c r="W208" i="6"/>
  <c r="W207" i="6"/>
  <c r="W206" i="6"/>
  <c r="W205" i="6"/>
  <c r="W204" i="6"/>
  <c r="W203" i="6"/>
  <c r="W202" i="6"/>
  <c r="W201" i="6"/>
  <c r="W200" i="6"/>
  <c r="W199" i="6"/>
  <c r="W198" i="6"/>
  <c r="W197" i="6"/>
  <c r="W196" i="6"/>
  <c r="W195" i="6"/>
  <c r="W194" i="6"/>
  <c r="W193" i="6"/>
  <c r="W192" i="6"/>
  <c r="W191" i="6"/>
  <c r="W190" i="6"/>
  <c r="W189" i="6"/>
  <c r="W188" i="6"/>
  <c r="W187" i="6"/>
  <c r="W186" i="6"/>
  <c r="W185" i="6"/>
  <c r="W184" i="6"/>
  <c r="W183" i="6"/>
  <c r="W182" i="6"/>
  <c r="W181" i="6"/>
  <c r="W180" i="6"/>
  <c r="W179" i="6"/>
  <c r="W178" i="6"/>
  <c r="W177" i="6"/>
  <c r="W176" i="6"/>
  <c r="W175" i="6"/>
  <c r="W174" i="6"/>
  <c r="W173" i="6"/>
  <c r="W172" i="6"/>
  <c r="W171" i="6"/>
  <c r="W170" i="6"/>
  <c r="W169" i="6"/>
  <c r="W168" i="6"/>
  <c r="W167" i="6"/>
  <c r="W166" i="6"/>
  <c r="W165" i="6"/>
  <c r="W164" i="6"/>
  <c r="W163" i="6"/>
  <c r="W162" i="6"/>
  <c r="W161" i="6"/>
  <c r="W160" i="6"/>
  <c r="W159" i="6"/>
  <c r="W158" i="6"/>
  <c r="W157" i="6"/>
  <c r="W156" i="6"/>
  <c r="W155" i="6"/>
  <c r="W154" i="6"/>
  <c r="W153" i="6"/>
  <c r="W152" i="6"/>
  <c r="W151" i="6"/>
  <c r="W150" i="6"/>
  <c r="W149" i="6"/>
  <c r="W148" i="6"/>
  <c r="W147" i="6"/>
  <c r="W146" i="6"/>
  <c r="W145" i="6"/>
  <c r="W144" i="6"/>
  <c r="W143" i="6"/>
  <c r="W142" i="6"/>
  <c r="W141" i="6"/>
  <c r="W140" i="6"/>
  <c r="W139" i="6"/>
  <c r="W138" i="6"/>
  <c r="W137" i="6"/>
  <c r="W136" i="6"/>
  <c r="W135" i="6"/>
  <c r="W134" i="6"/>
  <c r="W133" i="6"/>
  <c r="W132" i="6"/>
  <c r="W131" i="6"/>
  <c r="W130" i="6"/>
  <c r="W129" i="6"/>
  <c r="W128" i="6"/>
  <c r="W127" i="6"/>
  <c r="W126" i="6"/>
  <c r="W125" i="6"/>
  <c r="W124" i="6"/>
  <c r="W123" i="6"/>
  <c r="W122" i="6"/>
  <c r="W121" i="6"/>
  <c r="W120" i="6"/>
  <c r="W119" i="6"/>
  <c r="W118" i="6"/>
  <c r="W117" i="6"/>
  <c r="W116" i="6"/>
  <c r="W115" i="6"/>
  <c r="W114" i="6"/>
  <c r="W113" i="6"/>
  <c r="W112" i="6"/>
  <c r="W111" i="6"/>
  <c r="W110" i="6"/>
  <c r="W109" i="6"/>
  <c r="W108" i="6"/>
  <c r="W107" i="6"/>
  <c r="W106" i="6"/>
  <c r="W105" i="6"/>
  <c r="W104" i="6"/>
  <c r="W103" i="6"/>
  <c r="W102" i="6"/>
  <c r="W101" i="6"/>
  <c r="W100" i="6"/>
  <c r="W99" i="6"/>
  <c r="W98" i="6"/>
  <c r="W97" i="6"/>
  <c r="W96" i="6"/>
  <c r="W95" i="6"/>
  <c r="W94" i="6"/>
  <c r="W93" i="6"/>
  <c r="W92" i="6"/>
  <c r="W91" i="6"/>
  <c r="W90" i="6"/>
  <c r="W89" i="6"/>
  <c r="W88" i="6"/>
  <c r="W87" i="6"/>
  <c r="W86" i="6"/>
  <c r="W85" i="6"/>
  <c r="W84" i="6"/>
  <c r="W83" i="6"/>
  <c r="W82" i="6"/>
  <c r="W81" i="6"/>
  <c r="W80" i="6"/>
  <c r="W79" i="6"/>
  <c r="W78" i="6"/>
  <c r="W77" i="6"/>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W45" i="6"/>
  <c r="W44" i="6"/>
  <c r="W43" i="6"/>
  <c r="W42" i="6"/>
  <c r="W41" i="6"/>
  <c r="W40" i="6"/>
  <c r="W39" i="6"/>
  <c r="W38" i="6"/>
  <c r="W37" i="6"/>
  <c r="W36" i="6"/>
  <c r="W35" i="6"/>
  <c r="W34" i="6"/>
  <c r="W33" i="6"/>
  <c r="W32" i="6"/>
  <c r="W31" i="6"/>
  <c r="W30" i="6"/>
  <c r="W29" i="6"/>
  <c r="W28" i="6"/>
  <c r="W27" i="6"/>
  <c r="W26" i="6"/>
  <c r="W25" i="6"/>
  <c r="W24" i="6"/>
  <c r="W23" i="6"/>
  <c r="W22" i="6"/>
  <c r="W21" i="6"/>
  <c r="W20" i="6"/>
  <c r="W19" i="6"/>
  <c r="W18" i="6"/>
  <c r="W17" i="6"/>
  <c r="W16" i="6"/>
  <c r="W15" i="6"/>
  <c r="W14" i="6"/>
  <c r="W13" i="6"/>
  <c r="W12" i="6"/>
  <c r="W11" i="6"/>
  <c r="W10" i="6"/>
  <c r="W9" i="6"/>
  <c r="W8" i="6"/>
  <c r="W7" i="6"/>
  <c r="W6" i="6"/>
  <c r="N10" i="6" l="1"/>
  <c r="M10" i="6" l="1"/>
  <c r="H10" i="6"/>
  <c r="CP4" i="16" s="1"/>
  <c r="G10" i="6"/>
  <c r="CN4" i="16" s="1"/>
  <c r="F10" i="6"/>
  <c r="CL4" i="16" s="1"/>
  <c r="C77" i="16" l="1"/>
  <c r="J76" i="16"/>
  <c r="C76" i="16"/>
  <c r="I10" i="13"/>
  <c r="CL4" i="11"/>
  <c r="CM4" i="18" s="1"/>
  <c r="CN4" i="11"/>
  <c r="CO4" i="18" s="1"/>
  <c r="CP4" i="11"/>
  <c r="CQ4" i="18" s="1"/>
  <c r="L10" i="6"/>
  <c r="D10" i="6"/>
  <c r="BV4" i="16" s="1"/>
  <c r="C10" i="6"/>
  <c r="BT4" i="16" s="1"/>
  <c r="O16" i="6" l="1"/>
  <c r="O15" i="6"/>
  <c r="I8" i="13"/>
  <c r="H11" i="6"/>
  <c r="CQ4" i="7"/>
  <c r="G11" i="6"/>
  <c r="CO4" i="7"/>
  <c r="F11" i="6"/>
  <c r="CM4" i="7"/>
  <c r="CE32" i="11"/>
  <c r="CC32" i="11"/>
  <c r="CD32" i="11"/>
  <c r="CB32" i="11"/>
  <c r="BT4" i="11"/>
  <c r="BU4" i="18" s="1"/>
  <c r="BV4" i="11"/>
  <c r="BW4" i="18" s="1"/>
  <c r="O18" i="6"/>
  <c r="O17" i="6"/>
  <c r="C19" i="6" l="1"/>
  <c r="BO4" i="16" s="1"/>
  <c r="D11" i="6"/>
  <c r="BW4" i="7"/>
  <c r="C11" i="6"/>
  <c r="BU4" i="7"/>
  <c r="I7" i="13" l="1"/>
  <c r="Z2" i="13" s="1"/>
  <c r="BO4" i="11"/>
  <c r="BP4" i="18" s="1"/>
  <c r="AB1" i="13" l="1"/>
  <c r="BP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056873</author>
    <author>059958</author>
    <author>小林 元</author>
  </authors>
  <commentList>
    <comment ref="BI4" authorId="0" shapeId="0" xr:uid="{00000000-0006-0000-0500-000001000000}">
      <text>
        <r>
          <rPr>
            <b/>
            <sz val="9"/>
            <color indexed="81"/>
            <rFont val="ＭＳ Ｐゴシック"/>
            <family val="3"/>
            <charset val="128"/>
          </rPr>
          <t>・初めて北海道に申請される方は「１」を記入してください。
・申請日現在、北海道の建設工事等の資格者である場合は「２」を記入してください。（過去に資格者となったことがある方も含みます。）</t>
        </r>
      </text>
    </comment>
    <comment ref="BO4" authorId="1" shapeId="0" xr:uid="{00000000-0006-0000-0500-000002000000}">
      <text>
        <r>
          <rPr>
            <b/>
            <sz val="9"/>
            <color indexed="81"/>
            <rFont val="ＭＳ Ｐゴシック"/>
            <family val="3"/>
            <charset val="128"/>
          </rPr>
          <t>02 許可区分、03 部署コード、05 市町村コード
については、数値が自動入力されますので、手入力はしないでください。</t>
        </r>
      </text>
    </comment>
    <comment ref="AN5" authorId="0" shapeId="0" xr:uid="{00000000-0006-0000-0500-000003000000}">
      <text>
        <r>
          <rPr>
            <b/>
            <sz val="9"/>
            <color indexed="81"/>
            <rFont val="ＭＳ Ｐゴシック"/>
            <family val="3"/>
            <charset val="128"/>
          </rPr>
          <t>申請する日を必ず記入してください。</t>
        </r>
      </text>
    </comment>
    <comment ref="F13" authorId="0" shapeId="0" xr:uid="{00000000-0006-0000-0500-000004000000}">
      <text>
        <r>
          <rPr>
            <b/>
            <sz val="9"/>
            <color indexed="81"/>
            <rFont val="ＭＳ Ｐゴシック"/>
            <family val="3"/>
            <charset val="128"/>
          </rPr>
          <t>・道内業者の方は、「郡名」は記載せず、市町村名から記入してください。
・道外業者の方は、都府県名から記入してください。</t>
        </r>
      </text>
    </comment>
    <comment ref="Z13" authorId="0" shapeId="0" xr:uid="{00000000-0006-0000-0500-000005000000}">
      <text>
        <r>
          <rPr>
            <b/>
            <sz val="9"/>
            <color indexed="81"/>
            <rFont val="ＭＳ Ｐゴシック"/>
            <family val="3"/>
            <charset val="128"/>
          </rPr>
          <t>所在地欄が不足するようでしたら、郵便物が届く範囲内で短縮してください。</t>
        </r>
      </text>
    </comment>
    <comment ref="BW13" authorId="0" shapeId="0" xr:uid="{00000000-0006-0000-0500-000006000000}">
      <text>
        <r>
          <rPr>
            <b/>
            <sz val="9"/>
            <color indexed="81"/>
            <rFont val="ＭＳ Ｐゴシック"/>
            <family val="3"/>
            <charset val="128"/>
          </rPr>
          <t>本社が道外の方は、記入する必要はありません。</t>
        </r>
      </text>
    </comment>
    <comment ref="BP15" authorId="0" shapeId="0" xr:uid="{00000000-0006-0000-0500-000007000000}">
      <text>
        <r>
          <rPr>
            <b/>
            <sz val="9"/>
            <color indexed="81"/>
            <rFont val="ＭＳ Ｐゴシック"/>
            <family val="3"/>
            <charset val="128"/>
          </rPr>
          <t>建設業許可申請書別表又は営業所一覧表を確認の上、該当する場合は、「１」を記入してください。</t>
        </r>
      </text>
    </comment>
    <comment ref="H18" authorId="0" shapeId="0" xr:uid="{00000000-0006-0000-0500-000008000000}">
      <text>
        <r>
          <rPr>
            <b/>
            <sz val="9"/>
            <color indexed="81"/>
            <rFont val="ＭＳ Ｐゴシック"/>
            <family val="3"/>
            <charset val="128"/>
          </rPr>
          <t>道内にある支店・営業所等のみ記載してください。（道外の支店等は記入しないでください）</t>
        </r>
      </text>
    </comment>
    <comment ref="V18" authorId="0" shapeId="0" xr:uid="{00000000-0006-0000-0500-000009000000}">
      <text>
        <r>
          <rPr>
            <b/>
            <sz val="9"/>
            <color indexed="81"/>
            <rFont val="ＭＳ Ｐゴシック"/>
            <family val="3"/>
            <charset val="128"/>
          </rPr>
          <t>「郡名」は記載せず、市町村名から記入してください。</t>
        </r>
      </text>
    </comment>
    <comment ref="V25" authorId="0" shapeId="0" xr:uid="{00000000-0006-0000-0500-00000A000000}">
      <text>
        <r>
          <rPr>
            <b/>
            <sz val="9"/>
            <color indexed="81"/>
            <rFont val="ＭＳ Ｐゴシック"/>
            <family val="3"/>
            <charset val="128"/>
          </rPr>
          <t>・「郡名」は記入せず、市町村名から記入してください。
・プラントを他の会社と共有している場合は、住所の後に（他社と共有）と付け加えてください。</t>
        </r>
      </text>
    </comment>
    <comment ref="AJ28" authorId="0" shapeId="0" xr:uid="{00000000-0006-0000-0500-00000B000000}">
      <text>
        <r>
          <rPr>
            <b/>
            <sz val="9"/>
            <color indexed="81"/>
            <rFont val="ＭＳ Ｐゴシック"/>
            <family val="3"/>
            <charset val="128"/>
          </rPr>
          <t xml:space="preserve">・道内の工場は、「郡名」は記入せず、市町村名から記入してください。
・道外の工場は、都府県名から記入してください。
</t>
        </r>
      </text>
    </comment>
    <comment ref="BW29" authorId="0" shapeId="0" xr:uid="{00000000-0006-0000-0500-00000C000000}">
      <text>
        <r>
          <rPr>
            <b/>
            <sz val="9"/>
            <color indexed="81"/>
            <rFont val="ＭＳ Ｐゴシック"/>
            <family val="3"/>
            <charset val="128"/>
          </rPr>
          <t>営業所の技術職員数の合計を忘れず記入してください。</t>
        </r>
      </text>
    </comment>
    <comment ref="CE32" authorId="0" shapeId="0" xr:uid="{00000000-0006-0000-0500-00000D000000}">
      <text>
        <r>
          <rPr>
            <b/>
            <sz val="9"/>
            <color indexed="81"/>
            <rFont val="ＭＳ Ｐゴシック"/>
            <family val="3"/>
            <charset val="128"/>
          </rPr>
          <t>人数が同じになります。</t>
        </r>
      </text>
    </comment>
    <comment ref="A33" authorId="0" shapeId="0" xr:uid="{00000000-0006-0000-0500-00000E000000}">
      <text>
        <r>
          <rPr>
            <b/>
            <sz val="9"/>
            <color indexed="81"/>
            <rFont val="ＭＳ Ｐゴシック"/>
            <family val="3"/>
            <charset val="128"/>
          </rPr>
          <t>特定は「２」
一般は「１」</t>
        </r>
      </text>
    </comment>
    <comment ref="A34" authorId="0" shapeId="0" xr:uid="{00000000-0006-0000-0500-00000F000000}">
      <text>
        <r>
          <rPr>
            <b/>
            <sz val="9"/>
            <color indexed="81"/>
            <rFont val="ＭＳ Ｐゴシック"/>
            <family val="3"/>
            <charset val="128"/>
          </rPr>
          <t>建設業の許可を取ってから２年以上の場合は「１」
建設業の許可を取ってから２年未満は「２」</t>
        </r>
      </text>
    </comment>
    <comment ref="AX36" authorId="0" shapeId="0" xr:uid="{00000000-0006-0000-0500-000010000000}">
      <text>
        <r>
          <rPr>
            <b/>
            <sz val="9"/>
            <color indexed="81"/>
            <rFont val="ＭＳ Ｐゴシック"/>
            <family val="3"/>
            <charset val="128"/>
          </rPr>
          <t>申請書に添付した「総合評定値通知書」の審査基準日を記載してください。（設計等のみを希望する方は記入不要）</t>
        </r>
      </text>
    </comment>
    <comment ref="BQ36" authorId="0" shapeId="0" xr:uid="{00000000-0006-0000-0500-000011000000}">
      <text>
        <r>
          <rPr>
            <b/>
            <sz val="9"/>
            <color indexed="81"/>
            <rFont val="ＭＳ Ｐゴシック"/>
            <family val="3"/>
            <charset val="128"/>
          </rPr>
          <t>手引きを参照の上、忘れず記入してください。
建設業「１」、設計等「３」、
協同組合等「７」か「８」、非営利法人「９」。</t>
        </r>
      </text>
    </comment>
    <comment ref="H51" authorId="0" shapeId="0" xr:uid="{00000000-0006-0000-0500-000012000000}">
      <text>
        <r>
          <rPr>
            <b/>
            <sz val="9"/>
            <color indexed="81"/>
            <rFont val="ＭＳ Ｐゴシック"/>
            <family val="3"/>
            <charset val="128"/>
          </rPr>
          <t>申請書に「○」を記入した資格の希望欄に「１」を記入してください。</t>
        </r>
      </text>
    </comment>
    <comment ref="T51" authorId="0" shapeId="0" xr:uid="{00000000-0006-0000-0500-000013000000}">
      <text>
        <r>
          <rPr>
            <b/>
            <sz val="9"/>
            <color indexed="81"/>
            <rFont val="ＭＳ Ｐゴシック"/>
            <family val="3"/>
            <charset val="128"/>
          </rPr>
          <t>経審において、各資格に対応する許可業種に完成工事高がある場合は、「１」と記入してください。</t>
        </r>
      </text>
    </comment>
    <comment ref="BU65" authorId="0" shapeId="0" xr:uid="{00000000-0006-0000-0500-000014000000}">
      <text>
        <r>
          <rPr>
            <b/>
            <sz val="9"/>
            <color indexed="81"/>
            <rFont val="ＭＳ Ｐゴシック"/>
            <family val="3"/>
            <charset val="128"/>
          </rPr>
          <t>「働き方改革推進企業」は、該当するランクのみに「1」を記入してください。該当しない場合は記入不要です。</t>
        </r>
      </text>
    </comment>
    <comment ref="CF68" authorId="2" shapeId="0" xr:uid="{00000000-0006-0000-0500-000015000000}">
      <text>
        <r>
          <rPr>
            <b/>
            <sz val="9"/>
            <color indexed="81"/>
            <rFont val="MS P ゴシック"/>
            <family val="3"/>
            <charset val="128"/>
          </rPr>
          <t>「地域社会の維持」は、該当する団体のみに「1」を記入してください。該当しない場合は記入不要です。</t>
        </r>
      </text>
    </comment>
    <comment ref="BU69" authorId="0" shapeId="0" xr:uid="{00000000-0006-0000-0500-000016000000}">
      <text>
        <r>
          <rPr>
            <b/>
            <sz val="9"/>
            <color indexed="81"/>
            <rFont val="ＭＳ Ｐゴシック"/>
            <family val="3"/>
            <charset val="128"/>
          </rPr>
          <t>技術・社会的要素審査項目申告書を提出した方については、該当項目に「１」を記入してください。</t>
        </r>
      </text>
    </comment>
    <comment ref="R71" authorId="0" shapeId="0" xr:uid="{00000000-0006-0000-0500-000017000000}">
      <text>
        <r>
          <rPr>
            <b/>
            <sz val="9"/>
            <color indexed="81"/>
            <rFont val="ＭＳ Ｐゴシック"/>
            <family val="3"/>
            <charset val="128"/>
          </rPr>
          <t>設計等の資格の場合は、事業経歴書に記載した、直前の決算期の事業高を記入してください。（税抜きです。）</t>
        </r>
      </text>
    </comment>
    <comment ref="AR71" authorId="0" shapeId="0" xr:uid="{00000000-0006-0000-0500-000018000000}">
      <text>
        <r>
          <rPr>
            <b/>
            <sz val="9"/>
            <color indexed="81"/>
            <rFont val="ＭＳ Ｐゴシック"/>
            <family val="3"/>
            <charset val="128"/>
          </rPr>
          <t>資格者証を保有している実人数を忘れず記入してください。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056873</author>
    <author>北海道</author>
  </authors>
  <commentList>
    <comment ref="BJ4" authorId="0" shapeId="0" xr:uid="{00000000-0006-0000-0600-000001000000}">
      <text>
        <r>
          <rPr>
            <b/>
            <sz val="9"/>
            <color indexed="81"/>
            <rFont val="ＭＳ Ｐゴシック"/>
            <family val="3"/>
            <charset val="128"/>
          </rPr>
          <t>付票第１葉と同様の内容を記載してください。</t>
        </r>
      </text>
    </comment>
    <comment ref="AO5" authorId="0" shapeId="0" xr:uid="{00000000-0006-0000-0600-000002000000}">
      <text>
        <r>
          <rPr>
            <b/>
            <sz val="9"/>
            <color indexed="81"/>
            <rFont val="ＭＳ Ｐゴシック"/>
            <family val="3"/>
            <charset val="128"/>
          </rPr>
          <t>付票第１葉と同様に申請する日を必ず記入してください。</t>
        </r>
      </text>
    </comment>
    <comment ref="B7" authorId="1" shapeId="0" xr:uid="{00000000-0006-0000-0600-000003000000}">
      <text>
        <r>
          <rPr>
            <b/>
            <sz val="9"/>
            <color indexed="81"/>
            <rFont val="ＭＳ Ｐゴシック"/>
            <family val="3"/>
            <charset val="128"/>
          </rPr>
          <t>付票第１葉と同様の内容を記載してください。</t>
        </r>
      </text>
    </comment>
    <comment ref="BE10" authorId="0" shapeId="0" xr:uid="{00000000-0006-0000-0600-000004000000}">
      <text>
        <r>
          <rPr>
            <b/>
            <sz val="9"/>
            <color indexed="81"/>
            <rFont val="ＭＳ Ｐゴシック"/>
            <family val="3"/>
            <charset val="128"/>
          </rPr>
          <t>付票第１葉と同様の内容を記載してください。</t>
        </r>
      </text>
    </comment>
    <comment ref="AG11" authorId="1" shapeId="0" xr:uid="{00000000-0006-0000-0600-000005000000}">
      <text>
        <r>
          <rPr>
            <b/>
            <sz val="9"/>
            <color indexed="81"/>
            <rFont val="ＭＳ Ｐゴシック"/>
            <family val="3"/>
            <charset val="128"/>
          </rPr>
          <t>・該当のある場合は、「１」を、該当がない場合は「２」を記入してください。
・該当がなく「２」を記入した場合は、以下の記載は不要です。</t>
        </r>
      </text>
    </comment>
    <comment ref="C15" authorId="1" shapeId="0" xr:uid="{00000000-0006-0000-0600-000006000000}">
      <text>
        <r>
          <rPr>
            <b/>
            <sz val="9"/>
            <color indexed="81"/>
            <rFont val="ＭＳ Ｐゴシック"/>
            <family val="3"/>
            <charset val="128"/>
          </rPr>
          <t>関係企業が有する主な許可区分を２つまで選択し、許可・登録番号等を記載してください。</t>
        </r>
      </text>
    </comment>
    <comment ref="C23" authorId="1" shapeId="0" xr:uid="{00000000-0006-0000-0600-000007000000}">
      <text>
        <r>
          <rPr>
            <b/>
            <sz val="9"/>
            <color indexed="81"/>
            <rFont val="ＭＳ Ｐゴシック"/>
            <family val="3"/>
            <charset val="128"/>
          </rPr>
          <t>関係企業が有する主な許可区分を２つまで選択し、許可・登録番号等を記載してください。</t>
        </r>
      </text>
    </comment>
    <comment ref="C37" authorId="1" shapeId="0" xr:uid="{00000000-0006-0000-0600-000008000000}">
      <text>
        <r>
          <rPr>
            <b/>
            <sz val="9"/>
            <color indexed="81"/>
            <rFont val="ＭＳ Ｐゴシック"/>
            <family val="3"/>
            <charset val="128"/>
          </rPr>
          <t>関係企業が有する主な許可区分を２つまで選択し、許可・登録番号等を記載してください。</t>
        </r>
      </text>
    </comment>
    <comment ref="C51" authorId="1" shapeId="0" xr:uid="{00000000-0006-0000-0600-000009000000}">
      <text>
        <r>
          <rPr>
            <b/>
            <sz val="9"/>
            <color indexed="81"/>
            <rFont val="ＭＳ Ｐゴシック"/>
            <family val="3"/>
            <charset val="128"/>
          </rPr>
          <t>関係企業が有する主な許可区分を２つまで選択し、許可・登録番号等を記載してください。</t>
        </r>
      </text>
    </comment>
  </commentList>
</comments>
</file>

<file path=xl/sharedStrings.xml><?xml version="1.0" encoding="utf-8"?>
<sst xmlns="http://schemas.openxmlformats.org/spreadsheetml/2006/main" count="4791" uniqueCount="2038">
  <si>
    <t>※必ずA3版に拡大コピーしてください！！</t>
    <rPh sb="1" eb="2">
      <t>カナラ</t>
    </rPh>
    <rPh sb="5" eb="6">
      <t>バン</t>
    </rPh>
    <rPh sb="7" eb="9">
      <t>カクダイ</t>
    </rPh>
    <phoneticPr fontId="4"/>
  </si>
  <si>
    <t>（注）　02・03・05は自動入力されます。</t>
    <rPh sb="1" eb="2">
      <t>チュウ</t>
    </rPh>
    <rPh sb="13" eb="15">
      <t>ジドウ</t>
    </rPh>
    <rPh sb="15" eb="17">
      <t>ニュウリョク</t>
    </rPh>
    <phoneticPr fontId="4"/>
  </si>
  <si>
    <t>北海道</t>
    <rPh sb="0" eb="3">
      <t>ホッカイドウ</t>
    </rPh>
    <phoneticPr fontId="4"/>
  </si>
  <si>
    <t>建設工事等競争入札参加</t>
    <rPh sb="0" eb="2">
      <t>ケンセツ</t>
    </rPh>
    <rPh sb="2" eb="4">
      <t>コウジ</t>
    </rPh>
    <rPh sb="4" eb="5">
      <t>トウ</t>
    </rPh>
    <rPh sb="5" eb="7">
      <t>キョウソウ</t>
    </rPh>
    <rPh sb="7" eb="9">
      <t>ニュウサツ</t>
    </rPh>
    <rPh sb="9" eb="11">
      <t>サンカ</t>
    </rPh>
    <phoneticPr fontId="4"/>
  </si>
  <si>
    <t>資格審査申請書付票　　第１葉</t>
    <rPh sb="0" eb="2">
      <t>シカク</t>
    </rPh>
    <rPh sb="2" eb="4">
      <t>シンサ</t>
    </rPh>
    <rPh sb="4" eb="7">
      <t>シンセイショ</t>
    </rPh>
    <rPh sb="7" eb="9">
      <t>フヒョウ</t>
    </rPh>
    <rPh sb="11" eb="12">
      <t>ダイ</t>
    </rPh>
    <rPh sb="13" eb="14">
      <t>ヨウ</t>
    </rPh>
    <phoneticPr fontId="4"/>
  </si>
  <si>
    <t xml:space="preserve">                 26は受付職員記入欄</t>
    <rPh sb="20" eb="22">
      <t>ウケツケ</t>
    </rPh>
    <rPh sb="22" eb="24">
      <t>ショクイン</t>
    </rPh>
    <rPh sb="24" eb="26">
      <t>キニュウ</t>
    </rPh>
    <rPh sb="26" eb="27">
      <t>ラン</t>
    </rPh>
    <phoneticPr fontId="4"/>
  </si>
  <si>
    <t>（資格審査申請書受理票）</t>
    <rPh sb="1" eb="3">
      <t>シカク</t>
    </rPh>
    <rPh sb="3" eb="5">
      <t>シンサ</t>
    </rPh>
    <rPh sb="5" eb="8">
      <t>シンセイショ</t>
    </rPh>
    <rPh sb="8" eb="11">
      <t>ジュリヒョウ</t>
    </rPh>
    <phoneticPr fontId="4"/>
  </si>
  <si>
    <t>《農政部・水産林務部・建設部》</t>
    <rPh sb="1" eb="4">
      <t>ノウセイブ</t>
    </rPh>
    <rPh sb="5" eb="7">
      <t>スイサン</t>
    </rPh>
    <rPh sb="7" eb="8">
      <t>リン</t>
    </rPh>
    <rPh sb="8" eb="9">
      <t>ム</t>
    </rPh>
    <rPh sb="9" eb="10">
      <t>ブ</t>
    </rPh>
    <rPh sb="11" eb="14">
      <t>ケンセツブ</t>
    </rPh>
    <phoneticPr fontId="4"/>
  </si>
  <si>
    <r>
      <rPr>
        <b/>
        <sz val="8"/>
        <color indexed="8"/>
        <rFont val="ＭＳ Ｐゴシック"/>
        <family val="3"/>
        <charset val="128"/>
      </rPr>
      <t xml:space="preserve">01
</t>
    </r>
    <r>
      <rPr>
        <sz val="8"/>
        <color indexed="8"/>
        <rFont val="ＭＳ Ｐゴシック"/>
        <family val="3"/>
        <charset val="128"/>
      </rPr>
      <t>申請区分</t>
    </r>
    <rPh sb="3" eb="5">
      <t>シンセイ</t>
    </rPh>
    <rPh sb="5" eb="7">
      <t>クブン</t>
    </rPh>
    <phoneticPr fontId="4"/>
  </si>
  <si>
    <r>
      <rPr>
        <b/>
        <sz val="8"/>
        <color indexed="8"/>
        <rFont val="ＭＳ Ｐゴシック"/>
        <family val="3"/>
        <charset val="128"/>
      </rPr>
      <t>02 ※</t>
    </r>
    <r>
      <rPr>
        <sz val="8"/>
        <color indexed="8"/>
        <rFont val="ＭＳ Ｐゴシック"/>
        <family val="3"/>
        <charset val="128"/>
      </rPr>
      <t xml:space="preserve">
許可区分</t>
    </r>
    <rPh sb="5" eb="7">
      <t>キョカ</t>
    </rPh>
    <rPh sb="7" eb="9">
      <t>クブン</t>
    </rPh>
    <phoneticPr fontId="4"/>
  </si>
  <si>
    <r>
      <rPr>
        <b/>
        <sz val="8"/>
        <color indexed="8"/>
        <rFont val="ＭＳ Ｐゴシック"/>
        <family val="3"/>
        <charset val="128"/>
      </rPr>
      <t>03 ※</t>
    </r>
    <r>
      <rPr>
        <sz val="8"/>
        <color indexed="8"/>
        <rFont val="ＭＳ Ｐゴシック"/>
        <family val="3"/>
        <charset val="128"/>
      </rPr>
      <t xml:space="preserve">
部署コード</t>
    </r>
    <rPh sb="5" eb="7">
      <t>ブショ</t>
    </rPh>
    <phoneticPr fontId="4"/>
  </si>
  <si>
    <r>
      <rPr>
        <b/>
        <sz val="9"/>
        <color indexed="8"/>
        <rFont val="ＭＳ Ｐゴシック"/>
        <family val="3"/>
        <charset val="128"/>
      </rPr>
      <t>04</t>
    </r>
    <r>
      <rPr>
        <sz val="9"/>
        <color indexed="8"/>
        <rFont val="ＭＳ Ｐゴシック"/>
        <family val="3"/>
        <charset val="128"/>
      </rPr>
      <t xml:space="preserve"> 建設業許可番号又は整理番号</t>
    </r>
    <rPh sb="3" eb="6">
      <t>ケンセツギョウ</t>
    </rPh>
    <rPh sb="6" eb="8">
      <t>キョカ</t>
    </rPh>
    <rPh sb="8" eb="10">
      <t>バンゴウ</t>
    </rPh>
    <rPh sb="10" eb="11">
      <t>マタ</t>
    </rPh>
    <rPh sb="12" eb="14">
      <t>セイリ</t>
    </rPh>
    <rPh sb="14" eb="16">
      <t>バンゴウ</t>
    </rPh>
    <phoneticPr fontId="4"/>
  </si>
  <si>
    <r>
      <rPr>
        <b/>
        <sz val="8"/>
        <color indexed="8"/>
        <rFont val="ＭＳ Ｐゴシック"/>
        <family val="3"/>
        <charset val="128"/>
      </rPr>
      <t>05 ※</t>
    </r>
    <r>
      <rPr>
        <sz val="8"/>
        <color indexed="8"/>
        <rFont val="ＭＳ Ｐゴシック"/>
        <family val="3"/>
        <charset val="128"/>
      </rPr>
      <t xml:space="preserve">
市町村コード</t>
    </r>
    <rPh sb="5" eb="8">
      <t>シチョウソン</t>
    </rPh>
    <phoneticPr fontId="4"/>
  </si>
  <si>
    <t>北海道知事</t>
    <rPh sb="0" eb="2">
      <t>ホッカイ</t>
    </rPh>
    <rPh sb="2" eb="5">
      <t>ドウチジ</t>
    </rPh>
    <phoneticPr fontId="4"/>
  </si>
  <si>
    <t>宛</t>
    <rPh sb="0" eb="1">
      <t>アテ</t>
    </rPh>
    <phoneticPr fontId="4"/>
  </si>
  <si>
    <t>申請年月日</t>
    <rPh sb="0" eb="2">
      <t>シンセイ</t>
    </rPh>
    <rPh sb="2" eb="3">
      <t>ネン</t>
    </rPh>
    <rPh sb="3" eb="5">
      <t>ガッピ</t>
    </rPh>
    <phoneticPr fontId="4"/>
  </si>
  <si>
    <t>年</t>
    <rPh sb="0" eb="1">
      <t>ネン</t>
    </rPh>
    <phoneticPr fontId="4"/>
  </si>
  <si>
    <t>月</t>
    <rPh sb="0" eb="1">
      <t>ガツ</t>
    </rPh>
    <phoneticPr fontId="4"/>
  </si>
  <si>
    <t>日</t>
    <rPh sb="0" eb="1">
      <t>ニチ</t>
    </rPh>
    <phoneticPr fontId="4"/>
  </si>
  <si>
    <t>ﾌ</t>
    <phoneticPr fontId="4"/>
  </si>
  <si>
    <t>ﾘ</t>
    <phoneticPr fontId="4"/>
  </si>
  <si>
    <t>ｶﾞ</t>
    <phoneticPr fontId="4"/>
  </si>
  <si>
    <t>ﾅ</t>
    <phoneticPr fontId="4"/>
  </si>
  <si>
    <r>
      <rPr>
        <b/>
        <sz val="9"/>
        <color indexed="8"/>
        <rFont val="ＭＳ Ｐゴシック"/>
        <family val="3"/>
        <charset val="128"/>
      </rPr>
      <t>06</t>
    </r>
    <r>
      <rPr>
        <sz val="9"/>
        <color indexed="8"/>
        <rFont val="ＭＳ Ｐゴシック"/>
        <family val="3"/>
        <charset val="128"/>
      </rPr>
      <t xml:space="preserve">
商号
又は
名称</t>
    </r>
    <rPh sb="3" eb="4">
      <t>ショウ</t>
    </rPh>
    <rPh sb="4" eb="5">
      <t>ゴウ</t>
    </rPh>
    <rPh sb="6" eb="7">
      <t>マタ</t>
    </rPh>
    <rPh sb="9" eb="11">
      <t>メイショウ</t>
    </rPh>
    <phoneticPr fontId="4"/>
  </si>
  <si>
    <r>
      <rPr>
        <b/>
        <sz val="9"/>
        <color indexed="8"/>
        <rFont val="ＭＳ Ｐゴシック"/>
        <family val="3"/>
        <charset val="128"/>
      </rPr>
      <t xml:space="preserve">07
</t>
    </r>
    <r>
      <rPr>
        <sz val="9"/>
        <color indexed="8"/>
        <rFont val="ＭＳ Ｐゴシック"/>
        <family val="3"/>
        <charset val="128"/>
      </rPr>
      <t>代表者</t>
    </r>
    <rPh sb="3" eb="6">
      <t>ダイヒョウシャ</t>
    </rPh>
    <phoneticPr fontId="4"/>
  </si>
  <si>
    <t>役　　　職　　　名</t>
    <rPh sb="0" eb="1">
      <t>ヤク</t>
    </rPh>
    <rPh sb="4" eb="5">
      <t>ショク</t>
    </rPh>
    <rPh sb="8" eb="9">
      <t>メイ</t>
    </rPh>
    <phoneticPr fontId="4"/>
  </si>
  <si>
    <t xml:space="preserve"> 氏　　名</t>
    <rPh sb="1" eb="2">
      <t>シ</t>
    </rPh>
    <rPh sb="4" eb="5">
      <t>メイ</t>
    </rPh>
    <phoneticPr fontId="4"/>
  </si>
  <si>
    <t>主　　　　た　　　　る　　　　営　　　　業　　　　所　　　　の　　　　所　　　　在　　　　地</t>
    <rPh sb="35" eb="36">
      <t>トコロ</t>
    </rPh>
    <rPh sb="40" eb="41">
      <t>ザイ</t>
    </rPh>
    <rPh sb="45" eb="46">
      <t>チ</t>
    </rPh>
    <phoneticPr fontId="4"/>
  </si>
  <si>
    <t>支店等の建設業法
第３条許可の有無</t>
    <rPh sb="0" eb="2">
      <t>シテン</t>
    </rPh>
    <rPh sb="2" eb="3">
      <t>トウ</t>
    </rPh>
    <rPh sb="4" eb="7">
      <t>ケンセツギョウ</t>
    </rPh>
    <rPh sb="7" eb="8">
      <t>ホウ</t>
    </rPh>
    <rPh sb="9" eb="10">
      <t>ダイ</t>
    </rPh>
    <rPh sb="11" eb="12">
      <t>ジョウ</t>
    </rPh>
    <rPh sb="12" eb="14">
      <t>キョカ</t>
    </rPh>
    <rPh sb="15" eb="17">
      <t>ウム</t>
    </rPh>
    <phoneticPr fontId="4"/>
  </si>
  <si>
    <t>営業所別技術職員数（道内有資格者）</t>
    <rPh sb="0" eb="3">
      <t>エイギョウショ</t>
    </rPh>
    <rPh sb="3" eb="4">
      <t>ベツ</t>
    </rPh>
    <rPh sb="4" eb="6">
      <t>ギジュツ</t>
    </rPh>
    <rPh sb="6" eb="9">
      <t>ショクインスウ</t>
    </rPh>
    <rPh sb="8" eb="9">
      <t>スウ</t>
    </rPh>
    <rPh sb="10" eb="12">
      <t>ドウナイ</t>
    </rPh>
    <rPh sb="12" eb="16">
      <t>ユウシカクシャ</t>
    </rPh>
    <phoneticPr fontId="4"/>
  </si>
  <si>
    <t>郵便番号</t>
    <rPh sb="0" eb="2">
      <t>ユウビン</t>
    </rPh>
    <rPh sb="2" eb="4">
      <t>バンゴウ</t>
    </rPh>
    <phoneticPr fontId="4"/>
  </si>
  <si>
    <t>電話番号</t>
    <rPh sb="0" eb="2">
      <t>デンワ</t>
    </rPh>
    <rPh sb="2" eb="4">
      <t>バンゴウ</t>
    </rPh>
    <phoneticPr fontId="4"/>
  </si>
  <si>
    <t>親番-小番</t>
    <rPh sb="0" eb="1">
      <t>オヤ</t>
    </rPh>
    <rPh sb="1" eb="2">
      <t>バン</t>
    </rPh>
    <rPh sb="3" eb="4">
      <t>コ</t>
    </rPh>
    <rPh sb="4" eb="5">
      <t>バン</t>
    </rPh>
    <phoneticPr fontId="4"/>
  </si>
  <si>
    <t>市外局番-局番-番号</t>
    <rPh sb="0" eb="2">
      <t>シガイ</t>
    </rPh>
    <rPh sb="2" eb="4">
      <t>キョクバン</t>
    </rPh>
    <rPh sb="5" eb="7">
      <t>キョクバン</t>
    </rPh>
    <rPh sb="8" eb="10">
      <t>バンゴウ</t>
    </rPh>
    <phoneticPr fontId="4"/>
  </si>
  <si>
    <t>-</t>
    <phoneticPr fontId="4"/>
  </si>
  <si>
    <t>営　業　所　等　の　名　称</t>
    <rPh sb="0" eb="1">
      <t>エイ</t>
    </rPh>
    <rPh sb="2" eb="3">
      <t>ゴウ</t>
    </rPh>
    <rPh sb="4" eb="5">
      <t>ショ</t>
    </rPh>
    <rPh sb="6" eb="7">
      <t>トウ</t>
    </rPh>
    <rPh sb="10" eb="11">
      <t>ナ</t>
    </rPh>
    <rPh sb="12" eb="13">
      <t>ショウ</t>
    </rPh>
    <phoneticPr fontId="4"/>
  </si>
  <si>
    <t>営　　業　　所　　等　　の　　所　　在　　地</t>
    <rPh sb="0" eb="1">
      <t>エイ</t>
    </rPh>
    <rPh sb="3" eb="4">
      <t>ゴウ</t>
    </rPh>
    <rPh sb="6" eb="7">
      <t>ショ</t>
    </rPh>
    <rPh sb="9" eb="10">
      <t>トウ</t>
    </rPh>
    <rPh sb="15" eb="16">
      <t>ショ</t>
    </rPh>
    <rPh sb="18" eb="19">
      <t>ザイ</t>
    </rPh>
    <rPh sb="21" eb="22">
      <t>チ</t>
    </rPh>
    <phoneticPr fontId="4"/>
  </si>
  <si>
    <t>08</t>
    <phoneticPr fontId="4"/>
  </si>
  <si>
    <t>住</t>
    <rPh sb="0" eb="1">
      <t>ジュウ</t>
    </rPh>
    <phoneticPr fontId="4"/>
  </si>
  <si>
    <t>所</t>
    <rPh sb="0" eb="1">
      <t>ショ</t>
    </rPh>
    <phoneticPr fontId="4"/>
  </si>
  <si>
    <t>及</t>
    <rPh sb="0" eb="1">
      <t>オヨ</t>
    </rPh>
    <phoneticPr fontId="4"/>
  </si>
  <si>
    <t>び</t>
    <phoneticPr fontId="4"/>
  </si>
  <si>
    <t>電</t>
    <rPh sb="0" eb="1">
      <t>デン</t>
    </rPh>
    <phoneticPr fontId="4"/>
  </si>
  <si>
    <t>話</t>
    <rPh sb="0" eb="1">
      <t>ワ</t>
    </rPh>
    <phoneticPr fontId="4"/>
  </si>
  <si>
    <t>番</t>
    <rPh sb="0" eb="1">
      <t>バン</t>
    </rPh>
    <phoneticPr fontId="4"/>
  </si>
  <si>
    <t>号</t>
    <rPh sb="0" eb="1">
      <t>ゴウ</t>
    </rPh>
    <phoneticPr fontId="4"/>
  </si>
  <si>
    <t>等</t>
    <rPh sb="0" eb="1">
      <t>トウ</t>
    </rPh>
    <phoneticPr fontId="4"/>
  </si>
  <si>
    <t>舗装プラントの所在地（道内のみ）</t>
    <rPh sb="0" eb="2">
      <t>ホソウ</t>
    </rPh>
    <rPh sb="7" eb="10">
      <t>ショザイチ</t>
    </rPh>
    <rPh sb="11" eb="13">
      <t>ドウナイ</t>
    </rPh>
    <phoneticPr fontId="4"/>
  </si>
  <si>
    <t>鋼橋上部の製作工場所在地(道内・道外)</t>
    <rPh sb="0" eb="2">
      <t>コウキョウ</t>
    </rPh>
    <rPh sb="2" eb="4">
      <t>ジョウブ</t>
    </rPh>
    <rPh sb="5" eb="7">
      <t>セイサク</t>
    </rPh>
    <rPh sb="7" eb="9">
      <t>コウジョウ</t>
    </rPh>
    <rPh sb="9" eb="12">
      <t>ショザイチ</t>
    </rPh>
    <rPh sb="13" eb="15">
      <t>ドウナイ</t>
    </rPh>
    <rPh sb="16" eb="18">
      <t>ドウガイ</t>
    </rPh>
    <phoneticPr fontId="4"/>
  </si>
  <si>
    <t>計</t>
    <rPh sb="0" eb="1">
      <t>ケイ</t>
    </rPh>
    <phoneticPr fontId="4"/>
  </si>
  <si>
    <r>
      <rPr>
        <b/>
        <sz val="9"/>
        <color indexed="8"/>
        <rFont val="ＭＳ Ｐゴシック"/>
        <family val="3"/>
        <charset val="128"/>
      </rPr>
      <t>09</t>
    </r>
    <r>
      <rPr>
        <sz val="9"/>
        <color indexed="8"/>
        <rFont val="ＭＳ Ｐゴシック"/>
        <family val="3"/>
        <charset val="128"/>
      </rPr>
      <t>　　　建　　　設　　　業　　　許　　　可　　　・　　　経　　　審</t>
    </r>
    <rPh sb="5" eb="6">
      <t>タツル</t>
    </rPh>
    <rPh sb="9" eb="10">
      <t>セツ</t>
    </rPh>
    <rPh sb="13" eb="14">
      <t>ギョウ</t>
    </rPh>
    <rPh sb="17" eb="18">
      <t>モト</t>
    </rPh>
    <rPh sb="21" eb="22">
      <t>カ</t>
    </rPh>
    <rPh sb="29" eb="30">
      <t>ケイ</t>
    </rPh>
    <rPh sb="33" eb="34">
      <t>シン</t>
    </rPh>
    <phoneticPr fontId="4"/>
  </si>
  <si>
    <r>
      <rPr>
        <b/>
        <sz val="9"/>
        <color indexed="8"/>
        <rFont val="ＭＳ Ｐゴシック"/>
        <family val="3"/>
        <charset val="128"/>
      </rPr>
      <t>10</t>
    </r>
    <r>
      <rPr>
        <sz val="9"/>
        <color indexed="8"/>
        <rFont val="ＭＳ Ｐゴシック"/>
        <family val="3"/>
        <charset val="128"/>
      </rPr>
      <t>　会社の規模等</t>
    </r>
    <rPh sb="3" eb="5">
      <t>カイシャ</t>
    </rPh>
    <rPh sb="6" eb="8">
      <t>キボ</t>
    </rPh>
    <rPh sb="8" eb="9">
      <t>トウ</t>
    </rPh>
    <phoneticPr fontId="4"/>
  </si>
  <si>
    <r>
      <rPr>
        <b/>
        <sz val="9"/>
        <color indexed="8"/>
        <rFont val="ＭＳ Ｐゴシック"/>
        <family val="3"/>
        <charset val="128"/>
      </rPr>
      <t>11　</t>
    </r>
    <r>
      <rPr>
        <sz val="9"/>
        <color indexed="8"/>
        <rFont val="ＭＳ Ｐゴシック"/>
        <family val="3"/>
        <charset val="128"/>
      </rPr>
      <t>建設工事等に係る職員数 (人)</t>
    </r>
    <rPh sb="3" eb="5">
      <t>ケンセツ</t>
    </rPh>
    <rPh sb="5" eb="7">
      <t>コウジ</t>
    </rPh>
    <rPh sb="7" eb="8">
      <t>トウ</t>
    </rPh>
    <rPh sb="9" eb="10">
      <t>カカ</t>
    </rPh>
    <rPh sb="11" eb="12">
      <t>ショク</t>
    </rPh>
    <rPh sb="12" eb="13">
      <t>イン</t>
    </rPh>
    <rPh sb="13" eb="14">
      <t>カズ</t>
    </rPh>
    <rPh sb="16" eb="17">
      <t>ニン</t>
    </rPh>
    <phoneticPr fontId="4"/>
  </si>
  <si>
    <r>
      <rPr>
        <b/>
        <sz val="9"/>
        <color indexed="8"/>
        <rFont val="ＭＳ Ｐゴシック"/>
        <family val="3"/>
        <charset val="128"/>
      </rPr>
      <t>12　</t>
    </r>
    <r>
      <rPr>
        <sz val="9"/>
        <color indexed="8"/>
        <rFont val="ＭＳ Ｐゴシック"/>
        <family val="3"/>
        <charset val="128"/>
      </rPr>
      <t>共済組合等の加入状況</t>
    </r>
    <rPh sb="3" eb="5">
      <t>キョウサイ</t>
    </rPh>
    <rPh sb="5" eb="7">
      <t>クミアイ</t>
    </rPh>
    <rPh sb="7" eb="8">
      <t>トウ</t>
    </rPh>
    <rPh sb="9" eb="11">
      <t>カニュウ</t>
    </rPh>
    <rPh sb="11" eb="13">
      <t>ジョウキョウ</t>
    </rPh>
    <phoneticPr fontId="4"/>
  </si>
  <si>
    <t>略号</t>
    <rPh sb="0" eb="2">
      <t>リャクゴウ</t>
    </rPh>
    <phoneticPr fontId="4"/>
  </si>
  <si>
    <t>土</t>
    <rPh sb="0" eb="1">
      <t>ツチ</t>
    </rPh>
    <phoneticPr fontId="4"/>
  </si>
  <si>
    <t>建</t>
    <rPh sb="0" eb="1">
      <t>ケン</t>
    </rPh>
    <phoneticPr fontId="4"/>
  </si>
  <si>
    <t>大</t>
    <rPh sb="0" eb="1">
      <t>ダイ</t>
    </rPh>
    <phoneticPr fontId="4"/>
  </si>
  <si>
    <t>左</t>
    <rPh sb="0" eb="1">
      <t>ヒダリ</t>
    </rPh>
    <phoneticPr fontId="4"/>
  </si>
  <si>
    <t>と</t>
    <phoneticPr fontId="4"/>
  </si>
  <si>
    <t>石</t>
    <rPh sb="0" eb="1">
      <t>イシ</t>
    </rPh>
    <phoneticPr fontId="4"/>
  </si>
  <si>
    <t>屋</t>
    <rPh sb="0" eb="1">
      <t>ヤ</t>
    </rPh>
    <phoneticPr fontId="4"/>
  </si>
  <si>
    <t>管</t>
    <rPh sb="0" eb="1">
      <t>カン</t>
    </rPh>
    <phoneticPr fontId="4"/>
  </si>
  <si>
    <t>タ</t>
    <phoneticPr fontId="4"/>
  </si>
  <si>
    <t>鋼</t>
    <rPh sb="0" eb="1">
      <t>コウ</t>
    </rPh>
    <phoneticPr fontId="4"/>
  </si>
  <si>
    <t>筋</t>
    <rPh sb="0" eb="1">
      <t>スジ</t>
    </rPh>
    <phoneticPr fontId="4"/>
  </si>
  <si>
    <t>舗</t>
    <rPh sb="0" eb="1">
      <t>ホ</t>
    </rPh>
    <phoneticPr fontId="4"/>
  </si>
  <si>
    <t>しゅ</t>
    <phoneticPr fontId="4"/>
  </si>
  <si>
    <t>板</t>
    <rPh sb="0" eb="1">
      <t>イタ</t>
    </rPh>
    <phoneticPr fontId="4"/>
  </si>
  <si>
    <t>ガ</t>
    <phoneticPr fontId="4"/>
  </si>
  <si>
    <t>塗</t>
    <rPh sb="0" eb="1">
      <t>ヌリ</t>
    </rPh>
    <phoneticPr fontId="4"/>
  </si>
  <si>
    <t>防</t>
    <rPh sb="0" eb="1">
      <t>ボウ</t>
    </rPh>
    <phoneticPr fontId="4"/>
  </si>
  <si>
    <t>内</t>
    <rPh sb="0" eb="1">
      <t>ウチ</t>
    </rPh>
    <phoneticPr fontId="4"/>
  </si>
  <si>
    <t>機</t>
    <rPh sb="0" eb="1">
      <t>キ</t>
    </rPh>
    <phoneticPr fontId="4"/>
  </si>
  <si>
    <t>絶</t>
    <rPh sb="0" eb="1">
      <t>ゼツ</t>
    </rPh>
    <phoneticPr fontId="4"/>
  </si>
  <si>
    <t>通</t>
    <rPh sb="0" eb="1">
      <t>ツウ</t>
    </rPh>
    <phoneticPr fontId="4"/>
  </si>
  <si>
    <t>園</t>
    <rPh sb="0" eb="1">
      <t>エン</t>
    </rPh>
    <phoneticPr fontId="4"/>
  </si>
  <si>
    <t>井</t>
    <rPh sb="0" eb="1">
      <t>セイ</t>
    </rPh>
    <phoneticPr fontId="4"/>
  </si>
  <si>
    <t>具</t>
    <rPh sb="0" eb="1">
      <t>グ</t>
    </rPh>
    <phoneticPr fontId="4"/>
  </si>
  <si>
    <t>水</t>
    <rPh sb="0" eb="1">
      <t>スイ</t>
    </rPh>
    <phoneticPr fontId="4"/>
  </si>
  <si>
    <t>消</t>
    <rPh sb="0" eb="1">
      <t>ケ</t>
    </rPh>
    <phoneticPr fontId="4"/>
  </si>
  <si>
    <t>清</t>
    <rPh sb="0" eb="1">
      <t>キヨシ</t>
    </rPh>
    <phoneticPr fontId="4"/>
  </si>
  <si>
    <t>解</t>
    <rPh sb="0" eb="1">
      <t>カイ</t>
    </rPh>
    <phoneticPr fontId="4"/>
  </si>
  <si>
    <t>資本金 (単位：千円)</t>
    <rPh sb="0" eb="1">
      <t>シ</t>
    </rPh>
    <rPh sb="1" eb="2">
      <t>ホン</t>
    </rPh>
    <rPh sb="2" eb="3">
      <t>キン</t>
    </rPh>
    <rPh sb="5" eb="7">
      <t>タンイ</t>
    </rPh>
    <rPh sb="8" eb="10">
      <t>センエン</t>
    </rPh>
    <phoneticPr fontId="4"/>
  </si>
  <si>
    <t>道内</t>
    <rPh sb="0" eb="2">
      <t>ドウナイ</t>
    </rPh>
    <phoneticPr fontId="4"/>
  </si>
  <si>
    <t>技術職員
（有資格者）</t>
    <rPh sb="0" eb="2">
      <t>ギジュツ</t>
    </rPh>
    <rPh sb="2" eb="4">
      <t>ショクイン</t>
    </rPh>
    <rPh sb="6" eb="10">
      <t>ユウシカクシャ</t>
    </rPh>
    <phoneticPr fontId="4"/>
  </si>
  <si>
    <t>建設業退職金共済組合</t>
    <rPh sb="0" eb="3">
      <t>ケンセツギョウ</t>
    </rPh>
    <rPh sb="3" eb="6">
      <t>タイショクキン</t>
    </rPh>
    <rPh sb="6" eb="8">
      <t>キョウサイ</t>
    </rPh>
    <rPh sb="8" eb="10">
      <t>クミアイ</t>
    </rPh>
    <phoneticPr fontId="4"/>
  </si>
  <si>
    <t>許可</t>
    <rPh sb="0" eb="2">
      <t>キョカ</t>
    </rPh>
    <phoneticPr fontId="4"/>
  </si>
  <si>
    <t>技術職員
（その他）</t>
    <rPh sb="0" eb="2">
      <t>ギジュツ</t>
    </rPh>
    <rPh sb="2" eb="4">
      <t>ショクイン</t>
    </rPh>
    <rPh sb="8" eb="9">
      <t>タ</t>
    </rPh>
    <phoneticPr fontId="4"/>
  </si>
  <si>
    <t>中小企業退職金共済事業団</t>
    <rPh sb="0" eb="2">
      <t>チュウショウ</t>
    </rPh>
    <rPh sb="2" eb="4">
      <t>キギョウ</t>
    </rPh>
    <rPh sb="4" eb="7">
      <t>タイショクキン</t>
    </rPh>
    <rPh sb="7" eb="9">
      <t>キョウサイ</t>
    </rPh>
    <rPh sb="9" eb="12">
      <t>ジギョウダン</t>
    </rPh>
    <phoneticPr fontId="4"/>
  </si>
  <si>
    <t>経審</t>
    <rPh sb="0" eb="1">
      <t>ケイ</t>
    </rPh>
    <rPh sb="1" eb="2">
      <t>シン</t>
    </rPh>
    <phoneticPr fontId="4"/>
  </si>
  <si>
    <t>全職員数 (人)</t>
    <rPh sb="0" eb="1">
      <t>ゼン</t>
    </rPh>
    <rPh sb="1" eb="4">
      <t>ショクインスウ</t>
    </rPh>
    <rPh sb="3" eb="4">
      <t>スウ</t>
    </rPh>
    <rPh sb="6" eb="7">
      <t>ニン</t>
    </rPh>
    <phoneticPr fontId="4"/>
  </si>
  <si>
    <t>合 計　①</t>
    <rPh sb="0" eb="1">
      <t>ゴウ</t>
    </rPh>
    <rPh sb="2" eb="3">
      <t>ケイ</t>
    </rPh>
    <phoneticPr fontId="4"/>
  </si>
  <si>
    <t>林業退職金共済組合</t>
    <rPh sb="0" eb="2">
      <t>リンギョウ</t>
    </rPh>
    <rPh sb="2" eb="5">
      <t>タイショクキン</t>
    </rPh>
    <rPh sb="5" eb="7">
      <t>キョウサイ</t>
    </rPh>
    <rPh sb="7" eb="9">
      <t>クミアイ</t>
    </rPh>
    <phoneticPr fontId="4"/>
  </si>
  <si>
    <t>道外</t>
    <rPh sb="0" eb="2">
      <t>ドウガイ</t>
    </rPh>
    <phoneticPr fontId="4"/>
  </si>
  <si>
    <t>技術職員 ②</t>
    <rPh sb="0" eb="2">
      <t>ギジュツ</t>
    </rPh>
    <rPh sb="2" eb="4">
      <t>ショクイン</t>
    </rPh>
    <phoneticPr fontId="4"/>
  </si>
  <si>
    <t>区　　　　分</t>
    <rPh sb="0" eb="1">
      <t>ク</t>
    </rPh>
    <rPh sb="5" eb="6">
      <t>ブン</t>
    </rPh>
    <phoneticPr fontId="4"/>
  </si>
  <si>
    <t>許　可　・　登　録　番　号</t>
    <rPh sb="0" eb="1">
      <t>モト</t>
    </rPh>
    <rPh sb="2" eb="3">
      <t>カ</t>
    </rPh>
    <rPh sb="6" eb="7">
      <t>ノボル</t>
    </rPh>
    <rPh sb="8" eb="9">
      <t>リョク</t>
    </rPh>
    <rPh sb="10" eb="11">
      <t>バン</t>
    </rPh>
    <rPh sb="12" eb="13">
      <t>ゴウ</t>
    </rPh>
    <phoneticPr fontId="4"/>
  </si>
  <si>
    <t>許可登録年月日</t>
    <rPh sb="0" eb="2">
      <t>キョカ</t>
    </rPh>
    <rPh sb="2" eb="4">
      <t>トウロク</t>
    </rPh>
    <rPh sb="4" eb="7">
      <t>ネンガッピ</t>
    </rPh>
    <phoneticPr fontId="4"/>
  </si>
  <si>
    <t>有効年月日</t>
    <rPh sb="0" eb="2">
      <t>ユウコウ</t>
    </rPh>
    <rPh sb="2" eb="5">
      <t>ネンガッピ</t>
    </rPh>
    <phoneticPr fontId="4"/>
  </si>
  <si>
    <r>
      <rPr>
        <b/>
        <sz val="8"/>
        <color indexed="8"/>
        <rFont val="ＭＳ Ｐゴシック"/>
        <family val="3"/>
        <charset val="128"/>
      </rPr>
      <t>14</t>
    </r>
    <r>
      <rPr>
        <sz val="8"/>
        <color indexed="8"/>
        <rFont val="ＭＳ Ｐゴシック"/>
        <family val="3"/>
        <charset val="128"/>
      </rPr>
      <t xml:space="preserve"> 経営事項審査
　の審査基準日</t>
    </r>
    <rPh sb="3" eb="5">
      <t>ケイエイ</t>
    </rPh>
    <rPh sb="5" eb="7">
      <t>ジコウ</t>
    </rPh>
    <rPh sb="7" eb="9">
      <t>シンサ</t>
    </rPh>
    <rPh sb="12" eb="14">
      <t>シンサ</t>
    </rPh>
    <rPh sb="14" eb="17">
      <t>キジュンビ</t>
    </rPh>
    <phoneticPr fontId="4"/>
  </si>
  <si>
    <t>主な業種</t>
    <rPh sb="0" eb="1">
      <t>オモ</t>
    </rPh>
    <rPh sb="2" eb="4">
      <t>ギョウシュ</t>
    </rPh>
    <phoneticPr fontId="4"/>
  </si>
  <si>
    <t>内、技術士</t>
    <rPh sb="0" eb="1">
      <t>ウチ</t>
    </rPh>
    <rPh sb="2" eb="5">
      <t>ギジュツシ</t>
    </rPh>
    <phoneticPr fontId="4"/>
  </si>
  <si>
    <t>全国技術職員数
①＋②</t>
    <rPh sb="0" eb="2">
      <t>ゼンコク</t>
    </rPh>
    <rPh sb="2" eb="4">
      <t>ギジュツ</t>
    </rPh>
    <rPh sb="4" eb="7">
      <t>ショクインスウ</t>
    </rPh>
    <phoneticPr fontId="4"/>
  </si>
  <si>
    <t>許可・登録</t>
    <rPh sb="0" eb="2">
      <t>キョカ</t>
    </rPh>
    <rPh sb="3" eb="5">
      <t>トウロク</t>
    </rPh>
    <phoneticPr fontId="4"/>
  </si>
  <si>
    <t>建設業許可</t>
    <rPh sb="0" eb="1">
      <t>ダテ</t>
    </rPh>
    <rPh sb="1" eb="2">
      <t>セツ</t>
    </rPh>
    <rPh sb="2" eb="3">
      <t>ギョウ</t>
    </rPh>
    <rPh sb="3" eb="4">
      <t>モト</t>
    </rPh>
    <rPh sb="4" eb="5">
      <t>カ</t>
    </rPh>
    <phoneticPr fontId="4"/>
  </si>
  <si>
    <t>測量業</t>
    <rPh sb="0" eb="1">
      <t>ソク</t>
    </rPh>
    <rPh sb="1" eb="2">
      <t>リョウ</t>
    </rPh>
    <rPh sb="2" eb="3">
      <t>ギョウ</t>
    </rPh>
    <phoneticPr fontId="4"/>
  </si>
  <si>
    <t>資格の種類</t>
    <rPh sb="0" eb="2">
      <t>シカク</t>
    </rPh>
    <rPh sb="3" eb="5">
      <t>シュルイ</t>
    </rPh>
    <phoneticPr fontId="4"/>
  </si>
  <si>
    <t>総合振興局・振興局</t>
    <rPh sb="0" eb="2">
      <t>ソウゴウ</t>
    </rPh>
    <rPh sb="2" eb="5">
      <t>シンコウキョク</t>
    </rPh>
    <rPh sb="6" eb="9">
      <t>シンコウキョク</t>
    </rPh>
    <phoneticPr fontId="4"/>
  </si>
  <si>
    <t>建設コンサルタント</t>
    <rPh sb="0" eb="1">
      <t>ダテ</t>
    </rPh>
    <rPh sb="1" eb="2">
      <t>セツ</t>
    </rPh>
    <phoneticPr fontId="4"/>
  </si>
  <si>
    <r>
      <rPr>
        <sz val="9"/>
        <rFont val="ＭＳ Ｐゴシック"/>
        <family val="3"/>
        <charset val="128"/>
      </rPr>
      <t>指名競争入札の場合において</t>
    </r>
    <r>
      <rPr>
        <sz val="9"/>
        <color indexed="8"/>
        <rFont val="ＭＳ Ｐゴシック"/>
        <family val="3"/>
        <charset val="128"/>
      </rPr>
      <t>契約履行が
可能な地域を所管する主な発注機関</t>
    </r>
    <rPh sb="0" eb="2">
      <t>シメイ</t>
    </rPh>
    <rPh sb="2" eb="4">
      <t>キョウソウ</t>
    </rPh>
    <rPh sb="4" eb="6">
      <t>ニュウサツ</t>
    </rPh>
    <rPh sb="7" eb="9">
      <t>バアイ</t>
    </rPh>
    <phoneticPr fontId="4"/>
  </si>
  <si>
    <t>石狩</t>
    <rPh sb="0" eb="2">
      <t>イシカリ</t>
    </rPh>
    <phoneticPr fontId="4"/>
  </si>
  <si>
    <t>渡島</t>
    <rPh sb="0" eb="2">
      <t>オシマ</t>
    </rPh>
    <phoneticPr fontId="4"/>
  </si>
  <si>
    <t>檜山</t>
    <rPh sb="0" eb="2">
      <t>ヒヤマ</t>
    </rPh>
    <phoneticPr fontId="4"/>
  </si>
  <si>
    <t>後志</t>
    <rPh sb="0" eb="2">
      <t>シリベシ</t>
    </rPh>
    <phoneticPr fontId="4"/>
  </si>
  <si>
    <t>空知</t>
    <rPh sb="0" eb="2">
      <t>ソラチ</t>
    </rPh>
    <phoneticPr fontId="4"/>
  </si>
  <si>
    <t>上川</t>
    <rPh sb="0" eb="2">
      <t>カミカワ</t>
    </rPh>
    <phoneticPr fontId="4"/>
  </si>
  <si>
    <t>留萌</t>
    <rPh sb="0" eb="2">
      <t>ルモイ</t>
    </rPh>
    <phoneticPr fontId="4"/>
  </si>
  <si>
    <t>宗谷</t>
    <rPh sb="0" eb="2">
      <t>ソウヤ</t>
    </rPh>
    <phoneticPr fontId="4"/>
  </si>
  <si>
    <t>ｵﾎｰﾂｸ</t>
    <phoneticPr fontId="4"/>
  </si>
  <si>
    <t>胆振</t>
    <rPh sb="0" eb="2">
      <t>イブリ</t>
    </rPh>
    <phoneticPr fontId="4"/>
  </si>
  <si>
    <t>日高</t>
    <rPh sb="0" eb="2">
      <t>ヒダカ</t>
    </rPh>
    <phoneticPr fontId="4"/>
  </si>
  <si>
    <t>十勝</t>
    <rPh sb="0" eb="2">
      <t>トカチ</t>
    </rPh>
    <phoneticPr fontId="4"/>
  </si>
  <si>
    <t>釧路</t>
    <rPh sb="0" eb="2">
      <t>クシロ</t>
    </rPh>
    <phoneticPr fontId="4"/>
  </si>
  <si>
    <t>根室</t>
    <rPh sb="0" eb="2">
      <t>ネムロ</t>
    </rPh>
    <phoneticPr fontId="4"/>
  </si>
  <si>
    <t>地質調査業</t>
    <rPh sb="0" eb="1">
      <t>チ</t>
    </rPh>
    <rPh sb="1" eb="2">
      <t>シツ</t>
    </rPh>
    <rPh sb="2" eb="3">
      <t>チョウ</t>
    </rPh>
    <rPh sb="3" eb="4">
      <t>ジャ</t>
    </rPh>
    <rPh sb="4" eb="5">
      <t>ギョウ</t>
    </rPh>
    <phoneticPr fontId="4"/>
  </si>
  <si>
    <t>農業土木</t>
    <rPh sb="0" eb="1">
      <t>ノウ</t>
    </rPh>
    <rPh sb="1" eb="2">
      <t>ギョウ</t>
    </rPh>
    <rPh sb="2" eb="3">
      <t>ツチ</t>
    </rPh>
    <rPh sb="3" eb="4">
      <t>キ</t>
    </rPh>
    <phoneticPr fontId="4"/>
  </si>
  <si>
    <t>補償コンサルタント</t>
    <rPh sb="0" eb="1">
      <t>ホ</t>
    </rPh>
    <rPh sb="1" eb="2">
      <t>ツグナ</t>
    </rPh>
    <phoneticPr fontId="4"/>
  </si>
  <si>
    <t>水産土木</t>
    <rPh sb="0" eb="1">
      <t>ミズ</t>
    </rPh>
    <rPh sb="1" eb="2">
      <t>サン</t>
    </rPh>
    <rPh sb="2" eb="3">
      <t>ツチ</t>
    </rPh>
    <rPh sb="3" eb="4">
      <t>キ</t>
    </rPh>
    <phoneticPr fontId="4"/>
  </si>
  <si>
    <t>建築士事務所登録</t>
    <rPh sb="0" eb="1">
      <t>ダテ</t>
    </rPh>
    <rPh sb="1" eb="2">
      <t>チク</t>
    </rPh>
    <rPh sb="2" eb="3">
      <t>シ</t>
    </rPh>
    <rPh sb="3" eb="4">
      <t>コト</t>
    </rPh>
    <rPh sb="4" eb="5">
      <t>ツトム</t>
    </rPh>
    <rPh sb="5" eb="6">
      <t>トコロ</t>
    </rPh>
    <rPh sb="6" eb="7">
      <t>ノボル</t>
    </rPh>
    <rPh sb="7" eb="8">
      <t>リョク</t>
    </rPh>
    <phoneticPr fontId="4"/>
  </si>
  <si>
    <t>森林土木</t>
    <rPh sb="0" eb="1">
      <t>モリ</t>
    </rPh>
    <rPh sb="1" eb="2">
      <t>ハヤシ</t>
    </rPh>
    <rPh sb="2" eb="3">
      <t>ツチ</t>
    </rPh>
    <rPh sb="3" eb="4">
      <t>キ</t>
    </rPh>
    <phoneticPr fontId="4"/>
  </si>
  <si>
    <t>造　　　林</t>
    <rPh sb="0" eb="1">
      <t>ヅクリ</t>
    </rPh>
    <rPh sb="4" eb="5">
      <t>ハヤシ</t>
    </rPh>
    <phoneticPr fontId="4"/>
  </si>
  <si>
    <r>
      <rPr>
        <b/>
        <sz val="9"/>
        <color indexed="8"/>
        <rFont val="ＭＳ Ｐゴシック"/>
        <family val="3"/>
        <charset val="128"/>
      </rPr>
      <t>16</t>
    </r>
    <r>
      <rPr>
        <sz val="9"/>
        <color indexed="8"/>
        <rFont val="ＭＳ Ｐゴシック"/>
        <family val="3"/>
        <charset val="128"/>
      </rPr>
      <t>　　希　望　す　る　資　格</t>
    </r>
    <rPh sb="4" eb="5">
      <t>マレ</t>
    </rPh>
    <rPh sb="6" eb="7">
      <t>ノゾミ</t>
    </rPh>
    <rPh sb="12" eb="13">
      <t>シ</t>
    </rPh>
    <rPh sb="14" eb="15">
      <t>カク</t>
    </rPh>
    <phoneticPr fontId="4"/>
  </si>
  <si>
    <r>
      <rPr>
        <b/>
        <sz val="9"/>
        <color indexed="8"/>
        <rFont val="ＭＳ Ｐゴシック"/>
        <family val="3"/>
        <charset val="128"/>
      </rPr>
      <t>17　</t>
    </r>
    <r>
      <rPr>
        <sz val="9"/>
        <color indexed="8"/>
        <rFont val="ＭＳ Ｐゴシック"/>
        <family val="3"/>
        <charset val="128"/>
      </rPr>
      <t>機器の保有等</t>
    </r>
    <rPh sb="3" eb="5">
      <t>キキ</t>
    </rPh>
    <rPh sb="6" eb="7">
      <t>タモツ</t>
    </rPh>
    <rPh sb="7" eb="8">
      <t>ユウ</t>
    </rPh>
    <rPh sb="8" eb="9">
      <t>トウ</t>
    </rPh>
    <phoneticPr fontId="4"/>
  </si>
  <si>
    <t>電気主任
技術者</t>
    <rPh sb="0" eb="2">
      <t>デンキ</t>
    </rPh>
    <rPh sb="2" eb="4">
      <t>シュニン</t>
    </rPh>
    <rPh sb="5" eb="8">
      <t>ギジュツシャ</t>
    </rPh>
    <phoneticPr fontId="4"/>
  </si>
  <si>
    <t>１種</t>
    <rPh sb="1" eb="2">
      <t>シュ</t>
    </rPh>
    <phoneticPr fontId="4"/>
  </si>
  <si>
    <t>舗装、鋼橋上部、建築、電気、管、
塗装、道路標識設置、造園、
機械器具設置、道路清掃、
土木設計、測量、地質調査、
技術資料作成、建築設計</t>
    <rPh sb="0" eb="2">
      <t>ホソウ</t>
    </rPh>
    <rPh sb="3" eb="5">
      <t>コウキョウ</t>
    </rPh>
    <rPh sb="5" eb="7">
      <t>ジョウブ</t>
    </rPh>
    <rPh sb="8" eb="10">
      <t>ケンチク</t>
    </rPh>
    <rPh sb="11" eb="13">
      <t>デンキ</t>
    </rPh>
    <rPh sb="14" eb="15">
      <t>カン</t>
    </rPh>
    <rPh sb="17" eb="19">
      <t>トソウ</t>
    </rPh>
    <rPh sb="20" eb="22">
      <t>ドウロ</t>
    </rPh>
    <rPh sb="22" eb="24">
      <t>ヒョウシキ</t>
    </rPh>
    <rPh sb="24" eb="26">
      <t>セッチ</t>
    </rPh>
    <rPh sb="27" eb="29">
      <t>ゾウエン</t>
    </rPh>
    <rPh sb="31" eb="33">
      <t>キカイ</t>
    </rPh>
    <rPh sb="33" eb="35">
      <t>キグ</t>
    </rPh>
    <rPh sb="35" eb="37">
      <t>セッチ</t>
    </rPh>
    <rPh sb="38" eb="40">
      <t>ドウロ</t>
    </rPh>
    <rPh sb="40" eb="42">
      <t>セイソウ</t>
    </rPh>
    <rPh sb="44" eb="46">
      <t>ドボク</t>
    </rPh>
    <rPh sb="46" eb="48">
      <t>セッケイ</t>
    </rPh>
    <rPh sb="49" eb="51">
      <t>ソクリョウ</t>
    </rPh>
    <rPh sb="52" eb="54">
      <t>チシツ</t>
    </rPh>
    <rPh sb="54" eb="56">
      <t>チョウサ</t>
    </rPh>
    <rPh sb="58" eb="60">
      <t>ギジュツ</t>
    </rPh>
    <rPh sb="60" eb="62">
      <t>シリョウ</t>
    </rPh>
    <rPh sb="62" eb="64">
      <t>サクセイ</t>
    </rPh>
    <rPh sb="65" eb="67">
      <t>ケンチク</t>
    </rPh>
    <rPh sb="67" eb="69">
      <t>セッケイ</t>
    </rPh>
    <phoneticPr fontId="4"/>
  </si>
  <si>
    <t>希望</t>
    <rPh sb="0" eb="2">
      <t>キボウ</t>
    </rPh>
    <phoneticPr fontId="4"/>
  </si>
  <si>
    <t xml:space="preserve">建設工事：
</t>
    <rPh sb="0" eb="2">
      <t>ケンセツ</t>
    </rPh>
    <rPh sb="2" eb="4">
      <t>コウジ</t>
    </rPh>
    <phoneticPr fontId="4"/>
  </si>
  <si>
    <t xml:space="preserve">完成工事高の有無
(有りの場合→「１」)
</t>
    <rPh sb="0" eb="2">
      <t>カンセイ</t>
    </rPh>
    <rPh sb="2" eb="4">
      <t>コウジ</t>
    </rPh>
    <rPh sb="4" eb="5">
      <t>ダカ</t>
    </rPh>
    <rPh sb="6" eb="8">
      <t>ウム</t>
    </rPh>
    <rPh sb="10" eb="11">
      <t>ア</t>
    </rPh>
    <rPh sb="13" eb="15">
      <t>バアイ</t>
    </rPh>
    <phoneticPr fontId="4"/>
  </si>
  <si>
    <t>営業年数</t>
    <rPh sb="0" eb="2">
      <t>エイギョウ</t>
    </rPh>
    <rPh sb="2" eb="4">
      <t>ネンスウ</t>
    </rPh>
    <phoneticPr fontId="4"/>
  </si>
  <si>
    <t>作業船</t>
    <rPh sb="0" eb="3">
      <t>サギョウセン</t>
    </rPh>
    <phoneticPr fontId="4"/>
  </si>
  <si>
    <t>２種</t>
    <rPh sb="1" eb="2">
      <t>シュ</t>
    </rPh>
    <phoneticPr fontId="4"/>
  </si>
  <si>
    <t>ｱｽﾌｧﾙﾄﾌｨﾆｯｼｬ-</t>
    <phoneticPr fontId="4"/>
  </si>
  <si>
    <t>３種</t>
    <rPh sb="1" eb="2">
      <t>シュ</t>
    </rPh>
    <phoneticPr fontId="4"/>
  </si>
  <si>
    <t>総合振興局・振興局　　　建設管理部</t>
    <rPh sb="0" eb="2">
      <t>ソウゴウ</t>
    </rPh>
    <rPh sb="2" eb="5">
      <t>シンコウキョク</t>
    </rPh>
    <rPh sb="6" eb="9">
      <t>シンコウキョク</t>
    </rPh>
    <rPh sb="12" eb="14">
      <t>ケンセツ</t>
    </rPh>
    <rPh sb="14" eb="17">
      <t>カンリブ</t>
    </rPh>
    <phoneticPr fontId="4"/>
  </si>
  <si>
    <t xml:space="preserve">設計等：
</t>
    <rPh sb="0" eb="1">
      <t>セツ</t>
    </rPh>
    <rPh sb="1" eb="2">
      <t>ケイ</t>
    </rPh>
    <rPh sb="2" eb="3">
      <t>トウ</t>
    </rPh>
    <phoneticPr fontId="4"/>
  </si>
  <si>
    <t>審査基準日直前の決算期の完成事業高
(単位：千円)…税抜き</t>
    <rPh sb="0" eb="2">
      <t>シンサ</t>
    </rPh>
    <rPh sb="2" eb="5">
      <t>キジュンビ</t>
    </rPh>
    <rPh sb="5" eb="7">
      <t>チョクゼン</t>
    </rPh>
    <rPh sb="8" eb="11">
      <t>ケッサンキ</t>
    </rPh>
    <rPh sb="12" eb="14">
      <t>カンセイ</t>
    </rPh>
    <rPh sb="14" eb="16">
      <t>ジギョウ</t>
    </rPh>
    <rPh sb="16" eb="17">
      <t>ダカ</t>
    </rPh>
    <rPh sb="19" eb="21">
      <t>タンイ</t>
    </rPh>
    <rPh sb="22" eb="24">
      <t>センエン</t>
    </rPh>
    <rPh sb="26" eb="27">
      <t>ゼイ</t>
    </rPh>
    <rPh sb="27" eb="28">
      <t>ヌ</t>
    </rPh>
    <phoneticPr fontId="4"/>
  </si>
  <si>
    <t>ﾌﾟﾗｳ・パﾝﾌﾞﾚｰｶ</t>
    <phoneticPr fontId="4"/>
  </si>
  <si>
    <t>電気
工事士</t>
    <rPh sb="0" eb="2">
      <t>デンキ</t>
    </rPh>
    <rPh sb="3" eb="5">
      <t>コウジ</t>
    </rPh>
    <rPh sb="5" eb="6">
      <t>シ</t>
    </rPh>
    <phoneticPr fontId="4"/>
  </si>
  <si>
    <t>札幌</t>
    <rPh sb="0" eb="2">
      <t>サッポロ</t>
    </rPh>
    <phoneticPr fontId="4"/>
  </si>
  <si>
    <t>小樽</t>
    <rPh sb="0" eb="2">
      <t>オタル</t>
    </rPh>
    <phoneticPr fontId="4"/>
  </si>
  <si>
    <t>函館</t>
    <rPh sb="0" eb="2">
      <t>ハコダテ</t>
    </rPh>
    <phoneticPr fontId="4"/>
  </si>
  <si>
    <t>室蘭</t>
    <rPh sb="0" eb="2">
      <t>ムロラン</t>
    </rPh>
    <phoneticPr fontId="4"/>
  </si>
  <si>
    <t>旭川</t>
    <rPh sb="0" eb="2">
      <t>アサヒカワ</t>
    </rPh>
    <phoneticPr fontId="4"/>
  </si>
  <si>
    <t>稚内</t>
    <rPh sb="0" eb="2">
      <t>ワッカナイ</t>
    </rPh>
    <phoneticPr fontId="4"/>
  </si>
  <si>
    <t>網走</t>
    <rPh sb="0" eb="2">
      <t>アバシリ</t>
    </rPh>
    <phoneticPr fontId="4"/>
  </si>
  <si>
    <t>帯広</t>
    <rPh sb="0" eb="2">
      <t>オビヒロ</t>
    </rPh>
    <phoneticPr fontId="4"/>
  </si>
  <si>
    <t>種子吹付機械</t>
    <rPh sb="0" eb="2">
      <t>シュシ</t>
    </rPh>
    <rPh sb="2" eb="3">
      <t>フ</t>
    </rPh>
    <rPh sb="3" eb="4">
      <t>ツ</t>
    </rPh>
    <rPh sb="4" eb="6">
      <t>キカイ</t>
    </rPh>
    <phoneticPr fontId="4"/>
  </si>
  <si>
    <t>農業土木工事</t>
    <rPh sb="0" eb="2">
      <t>ノウギョウ</t>
    </rPh>
    <rPh sb="2" eb="4">
      <t>ドボク</t>
    </rPh>
    <rPh sb="4" eb="6">
      <t>コウジ</t>
    </rPh>
    <phoneticPr fontId="4"/>
  </si>
  <si>
    <t>建築設備士</t>
    <rPh sb="0" eb="2">
      <t>ケンチク</t>
    </rPh>
    <rPh sb="2" eb="4">
      <t>セツビ</t>
    </rPh>
    <rPh sb="4" eb="5">
      <t>シ</t>
    </rPh>
    <phoneticPr fontId="4"/>
  </si>
  <si>
    <t>一般土木</t>
    <rPh sb="0" eb="1">
      <t>イチ</t>
    </rPh>
    <rPh sb="1" eb="2">
      <t>バン</t>
    </rPh>
    <rPh sb="2" eb="3">
      <t>ツチ</t>
    </rPh>
    <rPh sb="3" eb="4">
      <t>キ</t>
    </rPh>
    <phoneticPr fontId="4"/>
  </si>
  <si>
    <t>水産土木工事</t>
    <rPh sb="0" eb="2">
      <t>スイサン</t>
    </rPh>
    <rPh sb="2" eb="4">
      <t>ドボク</t>
    </rPh>
    <rPh sb="4" eb="6">
      <t>コウジ</t>
    </rPh>
    <phoneticPr fontId="4"/>
  </si>
  <si>
    <t>資格等保有者数
(道内関係分)</t>
    <phoneticPr fontId="4"/>
  </si>
  <si>
    <t>消防設備士</t>
    <rPh sb="0" eb="2">
      <t>ショウボウ</t>
    </rPh>
    <rPh sb="2" eb="4">
      <t>セツビ</t>
    </rPh>
    <rPh sb="4" eb="5">
      <t>シ</t>
    </rPh>
    <phoneticPr fontId="4"/>
  </si>
  <si>
    <t>森林土木工事</t>
    <rPh sb="0" eb="2">
      <t>シンリン</t>
    </rPh>
    <rPh sb="2" eb="4">
      <t>ドボク</t>
    </rPh>
    <rPh sb="4" eb="6">
      <t>コウジ</t>
    </rPh>
    <phoneticPr fontId="4"/>
  </si>
  <si>
    <t>建設機械
施工技士</t>
    <rPh sb="0" eb="2">
      <t>ケンセツ</t>
    </rPh>
    <rPh sb="2" eb="4">
      <t>キカイ</t>
    </rPh>
    <rPh sb="5" eb="7">
      <t>セコウ</t>
    </rPh>
    <rPh sb="7" eb="9">
      <t>ギシ</t>
    </rPh>
    <phoneticPr fontId="4"/>
  </si>
  <si>
    <t>１級</t>
    <rPh sb="1" eb="2">
      <t>キュウ</t>
    </rPh>
    <phoneticPr fontId="4"/>
  </si>
  <si>
    <t>造林専門技術者</t>
    <rPh sb="0" eb="2">
      <t>ゾウリン</t>
    </rPh>
    <rPh sb="2" eb="4">
      <t>センモン</t>
    </rPh>
    <rPh sb="4" eb="7">
      <t>ギジュツシャ</t>
    </rPh>
    <phoneticPr fontId="4"/>
  </si>
  <si>
    <t>板金工</t>
    <rPh sb="0" eb="1">
      <t>バン</t>
    </rPh>
    <rPh sb="1" eb="2">
      <t>キン</t>
    </rPh>
    <rPh sb="2" eb="3">
      <t>コウ</t>
    </rPh>
    <phoneticPr fontId="4"/>
  </si>
  <si>
    <r>
      <rPr>
        <b/>
        <sz val="9"/>
        <rFont val="ＭＳ Ｐゴシック"/>
        <family val="3"/>
        <charset val="128"/>
      </rPr>
      <t>19</t>
    </r>
    <r>
      <rPr>
        <sz val="9"/>
        <rFont val="ＭＳ Ｐゴシック"/>
        <family val="3"/>
        <charset val="128"/>
      </rPr>
      <t>　建設コンサルタント登録部門</t>
    </r>
    <rPh sb="3" eb="4">
      <t>タツル</t>
    </rPh>
    <rPh sb="4" eb="5">
      <t>セツ</t>
    </rPh>
    <rPh sb="12" eb="14">
      <t>トウロク</t>
    </rPh>
    <rPh sb="14" eb="16">
      <t>ブモン</t>
    </rPh>
    <phoneticPr fontId="4"/>
  </si>
  <si>
    <r>
      <rPr>
        <b/>
        <sz val="9"/>
        <rFont val="ＭＳ Ｐゴシック"/>
        <family val="3"/>
        <charset val="128"/>
      </rPr>
      <t xml:space="preserve">20 </t>
    </r>
    <r>
      <rPr>
        <sz val="9"/>
        <rFont val="ＭＳ Ｐゴシック"/>
        <family val="3"/>
        <charset val="128"/>
      </rPr>
      <t>補償ｺﾝｻﾙﾀﾝﾄ登録部門</t>
    </r>
    <rPh sb="3" eb="5">
      <t>ホショウ</t>
    </rPh>
    <rPh sb="12" eb="14">
      <t>トウロク</t>
    </rPh>
    <rPh sb="14" eb="16">
      <t>ブモン</t>
    </rPh>
    <phoneticPr fontId="4"/>
  </si>
  <si>
    <r>
      <rPr>
        <b/>
        <sz val="9"/>
        <rFont val="ＭＳ Ｐゴシック"/>
        <family val="3"/>
        <charset val="128"/>
      </rPr>
      <t>21</t>
    </r>
    <r>
      <rPr>
        <sz val="9"/>
        <rFont val="ＭＳ Ｐゴシック"/>
        <family val="3"/>
        <charset val="128"/>
      </rPr>
      <t xml:space="preserve"> 計量証明事業者登録部門</t>
    </r>
    <rPh sb="3" eb="5">
      <t>ケイリョウ</t>
    </rPh>
    <rPh sb="5" eb="7">
      <t>ショウメイ</t>
    </rPh>
    <rPh sb="7" eb="10">
      <t>ジギョウシャ</t>
    </rPh>
    <rPh sb="10" eb="12">
      <t>トウロク</t>
    </rPh>
    <rPh sb="12" eb="14">
      <t>ブモン</t>
    </rPh>
    <phoneticPr fontId="4"/>
  </si>
  <si>
    <t>造林</t>
    <rPh sb="0" eb="2">
      <t>ゾウリン</t>
    </rPh>
    <phoneticPr fontId="4"/>
  </si>
  <si>
    <t>２級</t>
    <rPh sb="1" eb="2">
      <t>キュウ</t>
    </rPh>
    <phoneticPr fontId="4"/>
  </si>
  <si>
    <t>造林技術者</t>
    <rPh sb="0" eb="2">
      <t>ゾウリン</t>
    </rPh>
    <rPh sb="2" eb="5">
      <t>ギジュツシャ</t>
    </rPh>
    <phoneticPr fontId="4"/>
  </si>
  <si>
    <t>建築大工</t>
    <rPh sb="0" eb="2">
      <t>ケンチク</t>
    </rPh>
    <rPh sb="2" eb="4">
      <t>ダイク</t>
    </rPh>
    <phoneticPr fontId="4"/>
  </si>
  <si>
    <t>河川・砂防
及び海岸・海洋</t>
    <rPh sb="0" eb="2">
      <t>カセン</t>
    </rPh>
    <rPh sb="3" eb="5">
      <t>サボウ</t>
    </rPh>
    <rPh sb="6" eb="7">
      <t>オヨ</t>
    </rPh>
    <rPh sb="8" eb="10">
      <t>カイガン</t>
    </rPh>
    <rPh sb="11" eb="13">
      <t>カイヨウ</t>
    </rPh>
    <phoneticPr fontId="4"/>
  </si>
  <si>
    <t>造園</t>
    <rPh sb="0" eb="2">
      <t>ゾウエン</t>
    </rPh>
    <phoneticPr fontId="4"/>
  </si>
  <si>
    <t>土地調査</t>
    <rPh sb="0" eb="2">
      <t>トチ</t>
    </rPh>
    <rPh sb="2" eb="4">
      <t>チョウサ</t>
    </rPh>
    <phoneticPr fontId="4"/>
  </si>
  <si>
    <t>長さ （に係る計量証明の事業）</t>
    <rPh sb="0" eb="1">
      <t>ナガ</t>
    </rPh>
    <rPh sb="5" eb="6">
      <t>カカ</t>
    </rPh>
    <rPh sb="7" eb="9">
      <t>ケイリョウ</t>
    </rPh>
    <rPh sb="9" eb="11">
      <t>ショウメイ</t>
    </rPh>
    <rPh sb="12" eb="14">
      <t>ジギョウ</t>
    </rPh>
    <phoneticPr fontId="4"/>
  </si>
  <si>
    <t>一般土木工事</t>
    <rPh sb="0" eb="2">
      <t>イッパン</t>
    </rPh>
    <rPh sb="2" eb="4">
      <t>ドボク</t>
    </rPh>
    <rPh sb="4" eb="6">
      <t>コウジ</t>
    </rPh>
    <phoneticPr fontId="4"/>
  </si>
  <si>
    <t>土木施工
管理技士</t>
    <rPh sb="0" eb="2">
      <t>ドボク</t>
    </rPh>
    <rPh sb="2" eb="4">
      <t>セコウ</t>
    </rPh>
    <rPh sb="5" eb="7">
      <t>カンリ</t>
    </rPh>
    <rPh sb="7" eb="9">
      <t>ギシ</t>
    </rPh>
    <phoneticPr fontId="4"/>
  </si>
  <si>
    <t>技術士</t>
    <rPh sb="0" eb="3">
      <t>ギジュツシ</t>
    </rPh>
    <phoneticPr fontId="4"/>
  </si>
  <si>
    <t>左官</t>
    <rPh sb="0" eb="2">
      <t>サカン</t>
    </rPh>
    <phoneticPr fontId="4"/>
  </si>
  <si>
    <t>港湾及び空港</t>
    <rPh sb="0" eb="2">
      <t>コウワン</t>
    </rPh>
    <rPh sb="2" eb="3">
      <t>オヨ</t>
    </rPh>
    <rPh sb="4" eb="6">
      <t>クウコウ</t>
    </rPh>
    <phoneticPr fontId="4"/>
  </si>
  <si>
    <t>都市計画
及び地方計画</t>
    <rPh sb="0" eb="2">
      <t>トシ</t>
    </rPh>
    <rPh sb="2" eb="4">
      <t>ケイカク</t>
    </rPh>
    <rPh sb="5" eb="6">
      <t>オヨ</t>
    </rPh>
    <rPh sb="7" eb="9">
      <t>チホウ</t>
    </rPh>
    <rPh sb="9" eb="11">
      <t>ケイカク</t>
    </rPh>
    <phoneticPr fontId="4"/>
  </si>
  <si>
    <t>土地評価</t>
    <rPh sb="0" eb="2">
      <t>トチ</t>
    </rPh>
    <rPh sb="2" eb="4">
      <t>ヒョウカ</t>
    </rPh>
    <phoneticPr fontId="4"/>
  </si>
  <si>
    <t>質量</t>
    <rPh sb="0" eb="2">
      <t>シツリョウ</t>
    </rPh>
    <phoneticPr fontId="4"/>
  </si>
  <si>
    <t>舗装工事</t>
    <rPh sb="0" eb="2">
      <t>ホソウ</t>
    </rPh>
    <rPh sb="2" eb="4">
      <t>コウジ</t>
    </rPh>
    <phoneticPr fontId="4"/>
  </si>
  <si>
    <t>ＲＣＣＭ</t>
    <phoneticPr fontId="4"/>
  </si>
  <si>
    <t>金属塗装工</t>
    <rPh sb="0" eb="2">
      <t>キンゾク</t>
    </rPh>
    <rPh sb="2" eb="4">
      <t>トソウ</t>
    </rPh>
    <rPh sb="4" eb="5">
      <t>コウ</t>
    </rPh>
    <phoneticPr fontId="4"/>
  </si>
  <si>
    <t>電力土木</t>
    <rPh sb="0" eb="2">
      <t>デンリョク</t>
    </rPh>
    <rPh sb="2" eb="4">
      <t>ドボク</t>
    </rPh>
    <phoneticPr fontId="4"/>
  </si>
  <si>
    <t>地質</t>
    <rPh sb="0" eb="2">
      <t>チシツ</t>
    </rPh>
    <phoneticPr fontId="4"/>
  </si>
  <si>
    <t>物件</t>
    <rPh sb="0" eb="1">
      <t>モノ</t>
    </rPh>
    <rPh sb="1" eb="2">
      <t>ケン</t>
    </rPh>
    <phoneticPr fontId="4"/>
  </si>
  <si>
    <t>面積</t>
    <rPh sb="0" eb="2">
      <t>メンセキ</t>
    </rPh>
    <phoneticPr fontId="4"/>
  </si>
  <si>
    <t>鋼橋上部工事</t>
    <rPh sb="0" eb="4">
      <t>コウキョウジョウブ</t>
    </rPh>
    <rPh sb="4" eb="6">
      <t>コウジ</t>
    </rPh>
    <phoneticPr fontId="4"/>
  </si>
  <si>
    <t>建築施工
管理技士</t>
    <rPh sb="0" eb="2">
      <t>ケンチク</t>
    </rPh>
    <rPh sb="2" eb="4">
      <t>セコウ</t>
    </rPh>
    <rPh sb="5" eb="7">
      <t>カンリ</t>
    </rPh>
    <rPh sb="7" eb="9">
      <t>ギシ</t>
    </rPh>
    <phoneticPr fontId="4"/>
  </si>
  <si>
    <t>地質調査技士</t>
    <rPh sb="0" eb="2">
      <t>チシツ</t>
    </rPh>
    <rPh sb="2" eb="4">
      <t>チョウサ</t>
    </rPh>
    <rPh sb="4" eb="6">
      <t>ギシ</t>
    </rPh>
    <phoneticPr fontId="4"/>
  </si>
  <si>
    <t>配管工</t>
    <rPh sb="0" eb="3">
      <t>ハイカンコウ</t>
    </rPh>
    <phoneticPr fontId="4"/>
  </si>
  <si>
    <t>道路</t>
    <rPh sb="0" eb="2">
      <t>ドウロ</t>
    </rPh>
    <phoneticPr fontId="4"/>
  </si>
  <si>
    <t>土質及び基礎</t>
    <rPh sb="0" eb="2">
      <t>ドシツ</t>
    </rPh>
    <rPh sb="2" eb="3">
      <t>オヨ</t>
    </rPh>
    <rPh sb="4" eb="6">
      <t>キソ</t>
    </rPh>
    <phoneticPr fontId="4"/>
  </si>
  <si>
    <t>機械工作物</t>
    <rPh sb="0" eb="2">
      <t>キカイ</t>
    </rPh>
    <rPh sb="2" eb="5">
      <t>コウサクブツ</t>
    </rPh>
    <phoneticPr fontId="4"/>
  </si>
  <si>
    <t>体積</t>
    <rPh sb="0" eb="2">
      <t>タイセキ</t>
    </rPh>
    <phoneticPr fontId="4"/>
  </si>
  <si>
    <t>建築工事</t>
    <rPh sb="0" eb="2">
      <t>ケンチク</t>
    </rPh>
    <rPh sb="2" eb="4">
      <t>コウジ</t>
    </rPh>
    <phoneticPr fontId="4"/>
  </si>
  <si>
    <t>環境計量士</t>
    <rPh sb="0" eb="2">
      <t>カンキョウ</t>
    </rPh>
    <rPh sb="2" eb="4">
      <t>ケイリョウ</t>
    </rPh>
    <rPh sb="4" eb="5">
      <t>シ</t>
    </rPh>
    <phoneticPr fontId="4"/>
  </si>
  <si>
    <t>ﾀｲﾙ張り工</t>
    <rPh sb="3" eb="4">
      <t>ハ</t>
    </rPh>
    <rPh sb="5" eb="6">
      <t>コウ</t>
    </rPh>
    <phoneticPr fontId="4"/>
  </si>
  <si>
    <t>鉄道</t>
    <rPh sb="0" eb="2">
      <t>テツドウ</t>
    </rPh>
    <phoneticPr fontId="4"/>
  </si>
  <si>
    <t>鋼構造及び
コンクリート</t>
    <rPh sb="0" eb="1">
      <t>コウ</t>
    </rPh>
    <rPh sb="1" eb="3">
      <t>コウゾウ</t>
    </rPh>
    <rPh sb="3" eb="4">
      <t>オヨ</t>
    </rPh>
    <phoneticPr fontId="4"/>
  </si>
  <si>
    <t>営業補償・特殊補償</t>
    <rPh sb="0" eb="2">
      <t>エイギョウ</t>
    </rPh>
    <rPh sb="2" eb="4">
      <t>ホショウ</t>
    </rPh>
    <rPh sb="5" eb="7">
      <t>トクシュ</t>
    </rPh>
    <rPh sb="7" eb="9">
      <t>ホショウ</t>
    </rPh>
    <phoneticPr fontId="4"/>
  </si>
  <si>
    <t>熱量</t>
    <rPh sb="0" eb="2">
      <t>ネツリョウ</t>
    </rPh>
    <phoneticPr fontId="4"/>
  </si>
  <si>
    <t>電気工事</t>
    <rPh sb="0" eb="2">
      <t>デンキ</t>
    </rPh>
    <rPh sb="2" eb="4">
      <t>コウジ</t>
    </rPh>
    <phoneticPr fontId="4"/>
  </si>
  <si>
    <t>電気工事
施工管理
技士</t>
    <rPh sb="0" eb="2">
      <t>デンキ</t>
    </rPh>
    <rPh sb="2" eb="4">
      <t>コウジ</t>
    </rPh>
    <rPh sb="5" eb="7">
      <t>セコウ</t>
    </rPh>
    <rPh sb="7" eb="9">
      <t>カンリ</t>
    </rPh>
    <rPh sb="10" eb="12">
      <t>ギシ</t>
    </rPh>
    <phoneticPr fontId="4"/>
  </si>
  <si>
    <t>測量士</t>
    <rPh sb="0" eb="3">
      <t>ソクリョウシ</t>
    </rPh>
    <phoneticPr fontId="4"/>
  </si>
  <si>
    <t>建築塗装工</t>
    <rPh sb="0" eb="2">
      <t>ケンチク</t>
    </rPh>
    <rPh sb="2" eb="4">
      <t>トソウ</t>
    </rPh>
    <rPh sb="4" eb="5">
      <t>コウ</t>
    </rPh>
    <phoneticPr fontId="4"/>
  </si>
  <si>
    <t>上水道及び
工業用水道</t>
    <rPh sb="0" eb="3">
      <t>ジョウスイドウ</t>
    </rPh>
    <rPh sb="3" eb="4">
      <t>オヨ</t>
    </rPh>
    <rPh sb="6" eb="8">
      <t>コウギョウ</t>
    </rPh>
    <rPh sb="8" eb="10">
      <t>ヨウスイ</t>
    </rPh>
    <rPh sb="10" eb="11">
      <t>ドウ</t>
    </rPh>
    <phoneticPr fontId="4"/>
  </si>
  <si>
    <t>トンネル</t>
    <phoneticPr fontId="4"/>
  </si>
  <si>
    <t>事業損失</t>
    <rPh sb="0" eb="2">
      <t>ジギョウ</t>
    </rPh>
    <rPh sb="2" eb="4">
      <t>ソンシツ</t>
    </rPh>
    <phoneticPr fontId="4"/>
  </si>
  <si>
    <t>濃度</t>
    <rPh sb="0" eb="2">
      <t>ノウド</t>
    </rPh>
    <phoneticPr fontId="4"/>
  </si>
  <si>
    <t>管工事</t>
    <rPh sb="0" eb="1">
      <t>カン</t>
    </rPh>
    <rPh sb="1" eb="3">
      <t>コウジ</t>
    </rPh>
    <phoneticPr fontId="4"/>
  </si>
  <si>
    <t>測量士補</t>
    <rPh sb="0" eb="3">
      <t>ソクリョウシ</t>
    </rPh>
    <rPh sb="3" eb="4">
      <t>ホ</t>
    </rPh>
    <phoneticPr fontId="4"/>
  </si>
  <si>
    <t>ブロック
建築工</t>
    <rPh sb="5" eb="7">
      <t>ケンチク</t>
    </rPh>
    <rPh sb="7" eb="8">
      <t>コウ</t>
    </rPh>
    <phoneticPr fontId="4"/>
  </si>
  <si>
    <t>下水道</t>
    <rPh sb="0" eb="3">
      <t>ゲスイドウ</t>
    </rPh>
    <phoneticPr fontId="4"/>
  </si>
  <si>
    <t>施工計画、施工
設備及び積算</t>
    <rPh sb="0" eb="2">
      <t>セコウ</t>
    </rPh>
    <rPh sb="2" eb="4">
      <t>ケイカク</t>
    </rPh>
    <rPh sb="5" eb="7">
      <t>セコウ</t>
    </rPh>
    <rPh sb="8" eb="10">
      <t>セツビ</t>
    </rPh>
    <rPh sb="10" eb="11">
      <t>オヨ</t>
    </rPh>
    <rPh sb="12" eb="14">
      <t>セキサン</t>
    </rPh>
    <phoneticPr fontId="4"/>
  </si>
  <si>
    <t>補償関連</t>
    <rPh sb="0" eb="2">
      <t>ホショウ</t>
    </rPh>
    <rPh sb="2" eb="4">
      <t>カンレン</t>
    </rPh>
    <phoneticPr fontId="4"/>
  </si>
  <si>
    <t>音圧レベル</t>
    <rPh sb="0" eb="2">
      <t>オンアツ</t>
    </rPh>
    <phoneticPr fontId="4"/>
  </si>
  <si>
    <t>塗装工事</t>
    <rPh sb="0" eb="2">
      <t>トソウ</t>
    </rPh>
    <rPh sb="2" eb="4">
      <t>コウジ</t>
    </rPh>
    <phoneticPr fontId="4"/>
  </si>
  <si>
    <t>管工事
施工管理
技士</t>
    <rPh sb="0" eb="1">
      <t>カン</t>
    </rPh>
    <rPh sb="1" eb="3">
      <t>コウジ</t>
    </rPh>
    <rPh sb="4" eb="6">
      <t>セコウ</t>
    </rPh>
    <rPh sb="6" eb="8">
      <t>カンリ</t>
    </rPh>
    <rPh sb="9" eb="11">
      <t>ギシ</t>
    </rPh>
    <phoneticPr fontId="4"/>
  </si>
  <si>
    <t>土地区画整理士</t>
    <rPh sb="0" eb="2">
      <t>トチ</t>
    </rPh>
    <rPh sb="2" eb="4">
      <t>クカク</t>
    </rPh>
    <rPh sb="4" eb="6">
      <t>セイリ</t>
    </rPh>
    <rPh sb="6" eb="7">
      <t>シ</t>
    </rPh>
    <phoneticPr fontId="4"/>
  </si>
  <si>
    <t>鉄工</t>
    <rPh sb="0" eb="1">
      <t>テツ</t>
    </rPh>
    <rPh sb="1" eb="2">
      <t>コウ</t>
    </rPh>
    <phoneticPr fontId="4"/>
  </si>
  <si>
    <t>農業土木</t>
    <rPh sb="0" eb="2">
      <t>ノウギョウ</t>
    </rPh>
    <rPh sb="2" eb="4">
      <t>ドボク</t>
    </rPh>
    <phoneticPr fontId="4"/>
  </si>
  <si>
    <t>建設環境</t>
    <rPh sb="0" eb="2">
      <t>ケンセツ</t>
    </rPh>
    <rPh sb="2" eb="4">
      <t>カンキョウ</t>
    </rPh>
    <phoneticPr fontId="4"/>
  </si>
  <si>
    <t>総合補償</t>
    <rPh sb="0" eb="2">
      <t>ソウゴウ</t>
    </rPh>
    <rPh sb="2" eb="4">
      <t>ホショウ</t>
    </rPh>
    <phoneticPr fontId="4"/>
  </si>
  <si>
    <t>振動加速度レベル</t>
    <rPh sb="0" eb="2">
      <t>シンドウ</t>
    </rPh>
    <rPh sb="2" eb="5">
      <t>カソクド</t>
    </rPh>
    <phoneticPr fontId="4"/>
  </si>
  <si>
    <t>道路標識設置工事</t>
    <rPh sb="0" eb="2">
      <t>ドウロ</t>
    </rPh>
    <rPh sb="2" eb="4">
      <t>ヒョウシキ</t>
    </rPh>
    <rPh sb="4" eb="6">
      <t>セッチ</t>
    </rPh>
    <rPh sb="6" eb="8">
      <t>コウジ</t>
    </rPh>
    <phoneticPr fontId="4"/>
  </si>
  <si>
    <t>不動産鑑定士</t>
    <rPh sb="0" eb="3">
      <t>フドウサン</t>
    </rPh>
    <rPh sb="3" eb="5">
      <t>カンテイ</t>
    </rPh>
    <rPh sb="5" eb="6">
      <t>シ</t>
    </rPh>
    <phoneticPr fontId="4"/>
  </si>
  <si>
    <t>鉄筋組立工</t>
    <rPh sb="0" eb="2">
      <t>テッキン</t>
    </rPh>
    <rPh sb="2" eb="4">
      <t>クミタテ</t>
    </rPh>
    <rPh sb="4" eb="5">
      <t>コウ</t>
    </rPh>
    <phoneticPr fontId="4"/>
  </si>
  <si>
    <t>森林土木</t>
    <rPh sb="0" eb="2">
      <t>シンリン</t>
    </rPh>
    <rPh sb="2" eb="4">
      <t>ドボク</t>
    </rPh>
    <phoneticPr fontId="4"/>
  </si>
  <si>
    <t>機械</t>
    <rPh sb="0" eb="2">
      <t>キカイ</t>
    </rPh>
    <phoneticPr fontId="4"/>
  </si>
  <si>
    <t>造園工事</t>
    <rPh sb="0" eb="2">
      <t>ゾウエン</t>
    </rPh>
    <rPh sb="2" eb="4">
      <t>コウジ</t>
    </rPh>
    <phoneticPr fontId="4"/>
  </si>
  <si>
    <t>造園
施工管理
技士</t>
    <rPh sb="0" eb="2">
      <t>ゾウエン</t>
    </rPh>
    <rPh sb="3" eb="5">
      <t>セコウ</t>
    </rPh>
    <rPh sb="5" eb="7">
      <t>カンリ</t>
    </rPh>
    <rPh sb="8" eb="10">
      <t>ギシ</t>
    </rPh>
    <phoneticPr fontId="4"/>
  </si>
  <si>
    <t>不動産鑑定士補</t>
    <rPh sb="0" eb="3">
      <t>フドウサン</t>
    </rPh>
    <rPh sb="3" eb="5">
      <t>カンテイ</t>
    </rPh>
    <rPh sb="5" eb="6">
      <t>シ</t>
    </rPh>
    <rPh sb="6" eb="7">
      <t>ホ</t>
    </rPh>
    <phoneticPr fontId="4"/>
  </si>
  <si>
    <t>建具工</t>
    <rPh sb="0" eb="2">
      <t>タテグ</t>
    </rPh>
    <rPh sb="2" eb="3">
      <t>コウ</t>
    </rPh>
    <phoneticPr fontId="4"/>
  </si>
  <si>
    <t>水産土木</t>
    <rPh sb="0" eb="2">
      <t>スイサン</t>
    </rPh>
    <rPh sb="2" eb="4">
      <t>ドボク</t>
    </rPh>
    <phoneticPr fontId="4"/>
  </si>
  <si>
    <r>
      <t>電気</t>
    </r>
    <r>
      <rPr>
        <sz val="9"/>
        <rFont val="ＭＳ Ｐゴシック"/>
        <family val="3"/>
        <charset val="128"/>
      </rPr>
      <t>電子</t>
    </r>
    <rPh sb="0" eb="2">
      <t>デンキ</t>
    </rPh>
    <rPh sb="2" eb="4">
      <t>デンシ</t>
    </rPh>
    <phoneticPr fontId="4"/>
  </si>
  <si>
    <r>
      <rPr>
        <b/>
        <sz val="9"/>
        <rFont val="ＭＳ Ｐゴシック"/>
        <family val="3"/>
        <charset val="128"/>
      </rPr>
      <t>22　</t>
    </r>
    <r>
      <rPr>
        <sz val="9"/>
        <rFont val="ＭＳ Ｐゴシック"/>
        <family val="3"/>
        <charset val="128"/>
      </rPr>
      <t>技術・社会的要素</t>
    </r>
    <rPh sb="3" eb="5">
      <t>ギジュツ</t>
    </rPh>
    <rPh sb="6" eb="9">
      <t>シャカイテキ</t>
    </rPh>
    <rPh sb="9" eb="11">
      <t>ヨウソ</t>
    </rPh>
    <phoneticPr fontId="4"/>
  </si>
  <si>
    <t>機械器具設置工事</t>
    <rPh sb="0" eb="2">
      <t>キカイ</t>
    </rPh>
    <rPh sb="2" eb="4">
      <t>キグ</t>
    </rPh>
    <rPh sb="4" eb="6">
      <t>セッチ</t>
    </rPh>
    <rPh sb="6" eb="8">
      <t>コウジ</t>
    </rPh>
    <phoneticPr fontId="4"/>
  </si>
  <si>
    <t>土地家屋調査士</t>
    <rPh sb="0" eb="2">
      <t>トチ</t>
    </rPh>
    <rPh sb="2" eb="4">
      <t>カオク</t>
    </rPh>
    <rPh sb="4" eb="6">
      <t>チョウサ</t>
    </rPh>
    <rPh sb="6" eb="7">
      <t>シ</t>
    </rPh>
    <phoneticPr fontId="4"/>
  </si>
  <si>
    <t>工事
担任者</t>
    <rPh sb="0" eb="2">
      <t>コウジ</t>
    </rPh>
    <rPh sb="3" eb="5">
      <t>タンニン</t>
    </rPh>
    <rPh sb="5" eb="6">
      <t>モノ</t>
    </rPh>
    <phoneticPr fontId="4"/>
  </si>
  <si>
    <t>ＡＩ・DD
総合種</t>
    <rPh sb="6" eb="8">
      <t>ソウゴウ</t>
    </rPh>
    <rPh sb="8" eb="9">
      <t>シュ</t>
    </rPh>
    <phoneticPr fontId="4"/>
  </si>
  <si>
    <t>廃棄物</t>
    <rPh sb="0" eb="3">
      <t>ハイキブツ</t>
    </rPh>
    <phoneticPr fontId="4"/>
  </si>
  <si>
    <t>季節労働者通年雇用</t>
    <rPh sb="0" eb="2">
      <t>キセツ</t>
    </rPh>
    <rPh sb="2" eb="5">
      <t>ロウドウシャ</t>
    </rPh>
    <rPh sb="5" eb="7">
      <t>ツウネン</t>
    </rPh>
    <rPh sb="7" eb="9">
      <t>コヨウ</t>
    </rPh>
    <phoneticPr fontId="4"/>
  </si>
  <si>
    <t>建設産業の普及啓発</t>
    <rPh sb="0" eb="2">
      <t>ケンセツ</t>
    </rPh>
    <rPh sb="2" eb="4">
      <t>サンギョウ</t>
    </rPh>
    <rPh sb="5" eb="7">
      <t>フキュウ</t>
    </rPh>
    <rPh sb="7" eb="9">
      <t>ケイハツ</t>
    </rPh>
    <phoneticPr fontId="4"/>
  </si>
  <si>
    <t>道路清掃</t>
    <rPh sb="0" eb="2">
      <t>ドウロ</t>
    </rPh>
    <rPh sb="2" eb="4">
      <t>セイソウ</t>
    </rPh>
    <phoneticPr fontId="4"/>
  </si>
  <si>
    <t>建築士</t>
    <rPh sb="0" eb="3">
      <t>ケンチクシ</t>
    </rPh>
    <phoneticPr fontId="4"/>
  </si>
  <si>
    <t>監理技術者資格者証保有者</t>
    <rPh sb="0" eb="2">
      <t>カンリ</t>
    </rPh>
    <rPh sb="2" eb="5">
      <t>ギジュツシャ</t>
    </rPh>
    <rPh sb="5" eb="8">
      <t>シカクシャ</t>
    </rPh>
    <rPh sb="8" eb="9">
      <t>ショウ</t>
    </rPh>
    <rPh sb="9" eb="12">
      <t>ホユウシャ</t>
    </rPh>
    <phoneticPr fontId="4"/>
  </si>
  <si>
    <t>土木</t>
    <rPh sb="0" eb="2">
      <t>ドボク</t>
    </rPh>
    <phoneticPr fontId="4"/>
  </si>
  <si>
    <t>ＡＩ種</t>
    <rPh sb="2" eb="3">
      <t>シュ</t>
    </rPh>
    <phoneticPr fontId="4"/>
  </si>
  <si>
    <t>地域貢献活動等</t>
    <rPh sb="0" eb="2">
      <t>チイキ</t>
    </rPh>
    <rPh sb="2" eb="4">
      <t>コウケン</t>
    </rPh>
    <rPh sb="4" eb="6">
      <t>カツドウ</t>
    </rPh>
    <rPh sb="6" eb="7">
      <t>トウ</t>
    </rPh>
    <phoneticPr fontId="4"/>
  </si>
  <si>
    <t>土木設計</t>
    <rPh sb="0" eb="2">
      <t>ドボク</t>
    </rPh>
    <rPh sb="2" eb="4">
      <t>セッケイ</t>
    </rPh>
    <phoneticPr fontId="4"/>
  </si>
  <si>
    <t>構造
設計</t>
    <rPh sb="0" eb="2">
      <t>コウゾウ</t>
    </rPh>
    <rPh sb="3" eb="5">
      <t>セッケイ</t>
    </rPh>
    <phoneticPr fontId="4"/>
  </si>
  <si>
    <t>鋼構造物</t>
    <rPh sb="0" eb="1">
      <t>コウ</t>
    </rPh>
    <rPh sb="1" eb="4">
      <t>コウゾウブツ</t>
    </rPh>
    <phoneticPr fontId="4"/>
  </si>
  <si>
    <t>DD種</t>
    <rPh sb="2" eb="3">
      <t>シュ</t>
    </rPh>
    <phoneticPr fontId="4"/>
  </si>
  <si>
    <r>
      <rPr>
        <b/>
        <sz val="9"/>
        <rFont val="ＭＳ Ｐゴシック"/>
        <family val="3"/>
        <charset val="128"/>
      </rPr>
      <t>25</t>
    </r>
    <r>
      <rPr>
        <sz val="9"/>
        <rFont val="ＭＳ Ｐゴシック"/>
        <family val="3"/>
        <charset val="128"/>
      </rPr>
      <t>　社会保険等の加入状況</t>
    </r>
    <rPh sb="3" eb="5">
      <t>シャカイ</t>
    </rPh>
    <rPh sb="5" eb="7">
      <t>ホケン</t>
    </rPh>
    <rPh sb="7" eb="8">
      <t>トウ</t>
    </rPh>
    <rPh sb="9" eb="11">
      <t>カニュウ</t>
    </rPh>
    <rPh sb="11" eb="13">
      <t>ジョウキョウ</t>
    </rPh>
    <phoneticPr fontId="4"/>
  </si>
  <si>
    <t>測量</t>
    <rPh sb="0" eb="2">
      <t>ソクリョウ</t>
    </rPh>
    <phoneticPr fontId="4"/>
  </si>
  <si>
    <t>設備
設計</t>
    <rPh sb="0" eb="2">
      <t>セツビ</t>
    </rPh>
    <rPh sb="3" eb="5">
      <t>セッケイ</t>
    </rPh>
    <phoneticPr fontId="4"/>
  </si>
  <si>
    <t>舗装</t>
    <rPh sb="0" eb="2">
      <t>ホソウ</t>
    </rPh>
    <phoneticPr fontId="4"/>
  </si>
  <si>
    <t>舗装
施工管理
技術者</t>
    <rPh sb="0" eb="2">
      <t>ホソウ</t>
    </rPh>
    <rPh sb="3" eb="5">
      <t>セコウ</t>
    </rPh>
    <rPh sb="4" eb="5">
      <t>コウ</t>
    </rPh>
    <rPh sb="5" eb="7">
      <t>カンリ</t>
    </rPh>
    <rPh sb="8" eb="11">
      <t>ギジュツシャ</t>
    </rPh>
    <phoneticPr fontId="4"/>
  </si>
  <si>
    <t>保　険　種　別</t>
    <rPh sb="0" eb="1">
      <t>タモツ</t>
    </rPh>
    <rPh sb="2" eb="3">
      <t>ケン</t>
    </rPh>
    <rPh sb="4" eb="5">
      <t>シュ</t>
    </rPh>
    <rPh sb="6" eb="7">
      <t>ベツ</t>
    </rPh>
    <phoneticPr fontId="4"/>
  </si>
  <si>
    <t>加入</t>
    <rPh sb="0" eb="2">
      <t>カニュウ</t>
    </rPh>
    <phoneticPr fontId="4"/>
  </si>
  <si>
    <t>除外</t>
    <rPh sb="0" eb="2">
      <t>ジョガイ</t>
    </rPh>
    <phoneticPr fontId="4"/>
  </si>
  <si>
    <t>エコアクション２１・ＨＥＳ</t>
    <phoneticPr fontId="4"/>
  </si>
  <si>
    <t>地質調査</t>
    <rPh sb="0" eb="2">
      <t>チシツ</t>
    </rPh>
    <rPh sb="2" eb="4">
      <t>チョウサ</t>
    </rPh>
    <phoneticPr fontId="4"/>
  </si>
  <si>
    <t>建築</t>
    <rPh sb="0" eb="2">
      <t>ケンチク</t>
    </rPh>
    <phoneticPr fontId="4"/>
  </si>
  <si>
    <t>健　　康　　保　　険</t>
    <rPh sb="0" eb="1">
      <t>ケン</t>
    </rPh>
    <rPh sb="3" eb="4">
      <t>ヤスシ</t>
    </rPh>
    <rPh sb="6" eb="7">
      <t>タモツ</t>
    </rPh>
    <rPh sb="9" eb="10">
      <t>ケン</t>
    </rPh>
    <phoneticPr fontId="4"/>
  </si>
  <si>
    <t>災害協定締結</t>
    <rPh sb="0" eb="2">
      <t>サイガイ</t>
    </rPh>
    <rPh sb="2" eb="4">
      <t>キョウテイ</t>
    </rPh>
    <rPh sb="4" eb="6">
      <t>テイケツ</t>
    </rPh>
    <phoneticPr fontId="4"/>
  </si>
  <si>
    <t>技術資料作成</t>
    <rPh sb="0" eb="2">
      <t>ギジュツ</t>
    </rPh>
    <rPh sb="2" eb="4">
      <t>シリョウ</t>
    </rPh>
    <rPh sb="4" eb="6">
      <t>サクセイ</t>
    </rPh>
    <phoneticPr fontId="4"/>
  </si>
  <si>
    <t>木造</t>
    <rPh sb="0" eb="2">
      <t>モクゾウ</t>
    </rPh>
    <phoneticPr fontId="4"/>
  </si>
  <si>
    <t>電気</t>
    <rPh sb="0" eb="2">
      <t>デンキ</t>
    </rPh>
    <phoneticPr fontId="4"/>
  </si>
  <si>
    <t>公共工事
品質確保
技術者</t>
    <rPh sb="0" eb="2">
      <t>コウキョウ</t>
    </rPh>
    <rPh sb="2" eb="4">
      <t>コウジ</t>
    </rPh>
    <rPh sb="5" eb="7">
      <t>ヒンシツ</t>
    </rPh>
    <rPh sb="7" eb="9">
      <t>カクホ</t>
    </rPh>
    <rPh sb="10" eb="12">
      <t>ギジュツ</t>
    </rPh>
    <rPh sb="12" eb="13">
      <t>シャ</t>
    </rPh>
    <phoneticPr fontId="4"/>
  </si>
  <si>
    <t>Ⅰ</t>
    <phoneticPr fontId="4"/>
  </si>
  <si>
    <t>厚　　生　　年　　金</t>
    <rPh sb="0" eb="1">
      <t>コウ</t>
    </rPh>
    <rPh sb="3" eb="4">
      <t>セイ</t>
    </rPh>
    <rPh sb="6" eb="7">
      <t>トシ</t>
    </rPh>
    <rPh sb="9" eb="10">
      <t>キン</t>
    </rPh>
    <phoneticPr fontId="4"/>
  </si>
  <si>
    <t>災害時の対応</t>
    <rPh sb="0" eb="3">
      <t>サイガイジ</t>
    </rPh>
    <rPh sb="4" eb="6">
      <t>タイオウ</t>
    </rPh>
    <phoneticPr fontId="4"/>
  </si>
  <si>
    <t>建築設計</t>
    <rPh sb="0" eb="2">
      <t>ケンチク</t>
    </rPh>
    <rPh sb="2" eb="4">
      <t>セッケイ</t>
    </rPh>
    <phoneticPr fontId="4"/>
  </si>
  <si>
    <t>Ⅱ</t>
    <phoneticPr fontId="4"/>
  </si>
  <si>
    <t>雇　　用　　保　　険</t>
    <rPh sb="0" eb="1">
      <t>ヤトイ</t>
    </rPh>
    <rPh sb="3" eb="4">
      <t>ヨウ</t>
    </rPh>
    <rPh sb="6" eb="7">
      <t>タモツ</t>
    </rPh>
    <rPh sb="9" eb="10">
      <t>ケン</t>
    </rPh>
    <phoneticPr fontId="4"/>
  </si>
  <si>
    <t>担い手の確保</t>
    <rPh sb="0" eb="1">
      <t>ニナ</t>
    </rPh>
    <rPh sb="2" eb="3">
      <t>テ</t>
    </rPh>
    <rPh sb="4" eb="6">
      <t>カクホ</t>
    </rPh>
    <phoneticPr fontId="4"/>
  </si>
  <si>
    <t>実人数</t>
    <rPh sb="0" eb="1">
      <t>ジツ</t>
    </rPh>
    <rPh sb="1" eb="3">
      <t>ニンズウ</t>
    </rPh>
    <phoneticPr fontId="4"/>
  </si>
  <si>
    <t>技術者の育成</t>
    <rPh sb="0" eb="3">
      <t>ギジュツシャ</t>
    </rPh>
    <rPh sb="4" eb="6">
      <t>イクセイ</t>
    </rPh>
    <phoneticPr fontId="4"/>
  </si>
  <si>
    <t>23</t>
    <phoneticPr fontId="4"/>
  </si>
  <si>
    <t>合併（事業譲渡）に関する届出書提出の有無</t>
    <rPh sb="0" eb="2">
      <t>ガッペイ</t>
    </rPh>
    <rPh sb="3" eb="5">
      <t>ジギョウ</t>
    </rPh>
    <rPh sb="5" eb="7">
      <t>ジョウト</t>
    </rPh>
    <rPh sb="9" eb="10">
      <t>カン</t>
    </rPh>
    <rPh sb="12" eb="13">
      <t>トド</t>
    </rPh>
    <rPh sb="13" eb="14">
      <t>デ</t>
    </rPh>
    <rPh sb="14" eb="15">
      <t>ショ</t>
    </rPh>
    <rPh sb="15" eb="17">
      <t>テイシュツ</t>
    </rPh>
    <rPh sb="18" eb="20">
      <t>ウム</t>
    </rPh>
    <phoneticPr fontId="4"/>
  </si>
  <si>
    <t>合併等年月日</t>
    <rPh sb="0" eb="2">
      <t>ガッペイ</t>
    </rPh>
    <rPh sb="2" eb="3">
      <t>トウ</t>
    </rPh>
    <rPh sb="3" eb="6">
      <t>ネンガッピ</t>
    </rPh>
    <phoneticPr fontId="4"/>
  </si>
  <si>
    <t>24</t>
    <phoneticPr fontId="4"/>
  </si>
  <si>
    <t>最上位等級の区分に関する申出書提出の有無</t>
    <rPh sb="0" eb="3">
      <t>サイジョウイ</t>
    </rPh>
    <rPh sb="3" eb="5">
      <t>トウキュウ</t>
    </rPh>
    <rPh sb="6" eb="8">
      <t>クブン</t>
    </rPh>
    <rPh sb="9" eb="10">
      <t>カン</t>
    </rPh>
    <rPh sb="12" eb="15">
      <t>モウシデショ</t>
    </rPh>
    <rPh sb="15" eb="17">
      <t>テイシュツ</t>
    </rPh>
    <rPh sb="18" eb="20">
      <t>ウム</t>
    </rPh>
    <phoneticPr fontId="4"/>
  </si>
  <si>
    <t>提出年月日</t>
    <rPh sb="0" eb="2">
      <t>テイシュツ</t>
    </rPh>
    <rPh sb="2" eb="5">
      <t>ネンガッピ</t>
    </rPh>
    <phoneticPr fontId="4"/>
  </si>
  <si>
    <t>（対象者のみ）</t>
    <rPh sb="1" eb="4">
      <t>タイショウシャ</t>
    </rPh>
    <phoneticPr fontId="4"/>
  </si>
  <si>
    <t>日</t>
    <rPh sb="0" eb="1">
      <t>ヒ</t>
    </rPh>
    <phoneticPr fontId="4"/>
  </si>
  <si>
    <r>
      <rPr>
        <b/>
        <sz val="11"/>
        <rFont val="ＭＳ Ｐゴシック"/>
        <family val="3"/>
        <charset val="128"/>
      </rPr>
      <t>26 ※</t>
    </r>
    <r>
      <rPr>
        <sz val="11"/>
        <rFont val="ＭＳ Ｐゴシック"/>
        <family val="3"/>
        <charset val="128"/>
      </rPr>
      <t xml:space="preserve">
受付</t>
    </r>
    <rPh sb="5" eb="7">
      <t>ウケツケ</t>
    </rPh>
    <phoneticPr fontId="4"/>
  </si>
  <si>
    <t>年月日</t>
    <rPh sb="0" eb="3">
      <t>ネンガッピ</t>
    </rPh>
    <phoneticPr fontId="4"/>
  </si>
  <si>
    <t>所　属</t>
    <rPh sb="0" eb="1">
      <t>トコロ</t>
    </rPh>
    <rPh sb="2" eb="3">
      <t>ゾク</t>
    </rPh>
    <phoneticPr fontId="4"/>
  </si>
  <si>
    <t>番　号</t>
    <rPh sb="0" eb="1">
      <t>バン</t>
    </rPh>
    <rPh sb="2" eb="3">
      <t>ゴウ</t>
    </rPh>
    <phoneticPr fontId="4"/>
  </si>
  <si>
    <t>職氏名</t>
    <rPh sb="0" eb="1">
      <t>ショク</t>
    </rPh>
    <rPh sb="1" eb="3">
      <t>シメイ</t>
    </rPh>
    <phoneticPr fontId="4"/>
  </si>
  <si>
    <t>印</t>
    <rPh sb="0" eb="1">
      <t>イン</t>
    </rPh>
    <phoneticPr fontId="4"/>
  </si>
  <si>
    <t>ン</t>
    <phoneticPr fontId="4"/>
  </si>
  <si>
    <t>セ</t>
    <phoneticPr fontId="4"/>
  </si>
  <si>
    <t>ドウチョウ　タロウ</t>
    <phoneticPr fontId="4"/>
  </si>
  <si>
    <t>赤</t>
    <rPh sb="0" eb="1">
      <t>アカ</t>
    </rPh>
    <phoneticPr fontId="4"/>
  </si>
  <si>
    <t>設</t>
    <rPh sb="0" eb="1">
      <t>セツ</t>
    </rPh>
    <phoneticPr fontId="4"/>
  </si>
  <si>
    <t>株</t>
    <rPh sb="0" eb="1">
      <t>カブ</t>
    </rPh>
    <phoneticPr fontId="4"/>
  </si>
  <si>
    <t/>
  </si>
  <si>
    <t>代</t>
    <rPh sb="0" eb="1">
      <t>ダイ</t>
    </rPh>
    <phoneticPr fontId="4"/>
  </si>
  <si>
    <t>表</t>
    <rPh sb="0" eb="1">
      <t>オモテ</t>
    </rPh>
    <phoneticPr fontId="4"/>
  </si>
  <si>
    <t>取</t>
    <rPh sb="0" eb="1">
      <t>ト</t>
    </rPh>
    <phoneticPr fontId="4"/>
  </si>
  <si>
    <t>締</t>
    <rPh sb="0" eb="1">
      <t>シ</t>
    </rPh>
    <phoneticPr fontId="4"/>
  </si>
  <si>
    <t>役</t>
    <rPh sb="0" eb="1">
      <t>ヤク</t>
    </rPh>
    <phoneticPr fontId="4"/>
  </si>
  <si>
    <t>道</t>
    <rPh sb="0" eb="1">
      <t>ミチ</t>
    </rPh>
    <phoneticPr fontId="4"/>
  </si>
  <si>
    <t>庁</t>
    <rPh sb="0" eb="1">
      <t>チョウ</t>
    </rPh>
    <phoneticPr fontId="4"/>
  </si>
  <si>
    <t>太</t>
    <rPh sb="0" eb="1">
      <t>ブト</t>
    </rPh>
    <phoneticPr fontId="4"/>
  </si>
  <si>
    <t>郎</t>
    <rPh sb="0" eb="1">
      <t>ロウ</t>
    </rPh>
    <phoneticPr fontId="4"/>
  </si>
  <si>
    <t>札</t>
    <rPh sb="0" eb="1">
      <t>サツ</t>
    </rPh>
    <phoneticPr fontId="4"/>
  </si>
  <si>
    <t>幌</t>
    <rPh sb="0" eb="1">
      <t>ホロ</t>
    </rPh>
    <phoneticPr fontId="4"/>
  </si>
  <si>
    <t>市</t>
    <rPh sb="0" eb="1">
      <t>シ</t>
    </rPh>
    <phoneticPr fontId="4"/>
  </si>
  <si>
    <t>中</t>
    <rPh sb="0" eb="1">
      <t>ナカ</t>
    </rPh>
    <phoneticPr fontId="4"/>
  </si>
  <si>
    <t>央</t>
    <rPh sb="0" eb="1">
      <t>オウ</t>
    </rPh>
    <phoneticPr fontId="4"/>
  </si>
  <si>
    <t>区</t>
    <rPh sb="0" eb="1">
      <t>ク</t>
    </rPh>
    <phoneticPr fontId="4"/>
  </si>
  <si>
    <t>北</t>
    <rPh sb="0" eb="1">
      <t>キタ</t>
    </rPh>
    <phoneticPr fontId="4"/>
  </si>
  <si>
    <t>条</t>
    <rPh sb="0" eb="1">
      <t>ジョウ</t>
    </rPh>
    <phoneticPr fontId="4"/>
  </si>
  <si>
    <t>西</t>
    <rPh sb="0" eb="1">
      <t>ニシ</t>
    </rPh>
    <phoneticPr fontId="4"/>
  </si>
  <si>
    <t>丁</t>
    <rPh sb="0" eb="1">
      <t>チョウ</t>
    </rPh>
    <phoneticPr fontId="4"/>
  </si>
  <si>
    <t>目</t>
    <rPh sb="0" eb="1">
      <t>メ</t>
    </rPh>
    <phoneticPr fontId="4"/>
  </si>
  <si>
    <t>０</t>
    <phoneticPr fontId="4"/>
  </si>
  <si>
    <t>６</t>
    <phoneticPr fontId="4"/>
  </si>
  <si>
    <t>１</t>
    <phoneticPr fontId="4"/>
  </si>
  <si>
    <t>旭</t>
    <rPh sb="0" eb="1">
      <t>アサヒ</t>
    </rPh>
    <phoneticPr fontId="4"/>
  </si>
  <si>
    <t>川</t>
    <rPh sb="0" eb="1">
      <t>カワ</t>
    </rPh>
    <phoneticPr fontId="4"/>
  </si>
  <si>
    <t>支</t>
    <rPh sb="0" eb="1">
      <t>シ</t>
    </rPh>
    <phoneticPr fontId="4"/>
  </si>
  <si>
    <t>店</t>
    <rPh sb="0" eb="1">
      <t>テン</t>
    </rPh>
    <phoneticPr fontId="4"/>
  </si>
  <si>
    <t>＊</t>
    <phoneticPr fontId="4"/>
  </si>
  <si>
    <t>函</t>
    <rPh sb="0" eb="1">
      <t>ハコ</t>
    </rPh>
    <phoneticPr fontId="4"/>
  </si>
  <si>
    <t>館</t>
    <rPh sb="0" eb="1">
      <t>カン</t>
    </rPh>
    <phoneticPr fontId="4"/>
  </si>
  <si>
    <t>昭</t>
    <rPh sb="0" eb="1">
      <t>ショウ</t>
    </rPh>
    <phoneticPr fontId="4"/>
  </si>
  <si>
    <t>和</t>
    <rPh sb="0" eb="1">
      <t>ワ</t>
    </rPh>
    <phoneticPr fontId="4"/>
  </si>
  <si>
    <t>４</t>
    <phoneticPr fontId="4"/>
  </si>
  <si>
    <t>東</t>
    <rPh sb="0" eb="1">
      <t>トウ</t>
    </rPh>
    <phoneticPr fontId="4"/>
  </si>
  <si>
    <t>営</t>
    <rPh sb="0" eb="1">
      <t>エイ</t>
    </rPh>
    <phoneticPr fontId="4"/>
  </si>
  <si>
    <t>業</t>
    <rPh sb="0" eb="1">
      <t>ギョウ</t>
    </rPh>
    <phoneticPr fontId="4"/>
  </si>
  <si>
    <t>釧</t>
    <rPh sb="0" eb="1">
      <t>セン</t>
    </rPh>
    <phoneticPr fontId="4"/>
  </si>
  <si>
    <t>路</t>
    <rPh sb="0" eb="1">
      <t>ロ</t>
    </rPh>
    <phoneticPr fontId="4"/>
  </si>
  <si>
    <t>町</t>
    <rPh sb="0" eb="1">
      <t>チョウ</t>
    </rPh>
    <phoneticPr fontId="4"/>
  </si>
  <si>
    <t>別</t>
    <rPh sb="0" eb="1">
      <t>ベツ</t>
    </rPh>
    <phoneticPr fontId="4"/>
  </si>
  <si>
    <t>保</t>
    <rPh sb="0" eb="1">
      <t>ホ</t>
    </rPh>
    <phoneticPr fontId="4"/>
  </si>
  <si>
    <t>８</t>
    <phoneticPr fontId="4"/>
  </si>
  <si>
    <t>広</t>
    <rPh sb="0" eb="1">
      <t>ヒロ</t>
    </rPh>
    <phoneticPr fontId="4"/>
  </si>
  <si>
    <t>島</t>
    <rPh sb="0" eb="1">
      <t>シマ</t>
    </rPh>
    <phoneticPr fontId="4"/>
  </si>
  <si>
    <t>里</t>
    <rPh sb="0" eb="1">
      <t>サト</t>
    </rPh>
    <phoneticPr fontId="4"/>
  </si>
  <si>
    <t>見</t>
    <rPh sb="0" eb="1">
      <t>ミ</t>
    </rPh>
    <phoneticPr fontId="4"/>
  </si>
  <si>
    <t>町</t>
    <rPh sb="0" eb="1">
      <t>マチ</t>
    </rPh>
    <phoneticPr fontId="4"/>
  </si>
  <si>
    <t>地</t>
    <rPh sb="0" eb="1">
      <t>チ</t>
    </rPh>
    <phoneticPr fontId="4"/>
  </si>
  <si>
    <t>７</t>
    <phoneticPr fontId="4"/>
  </si>
  <si>
    <t>七</t>
    <rPh sb="0" eb="1">
      <t>シチ</t>
    </rPh>
    <phoneticPr fontId="4"/>
  </si>
  <si>
    <t>飯</t>
    <rPh sb="0" eb="1">
      <t>メシ</t>
    </rPh>
    <phoneticPr fontId="4"/>
  </si>
  <si>
    <t>字</t>
    <rPh sb="0" eb="1">
      <t>アザ</t>
    </rPh>
    <phoneticPr fontId="4"/>
  </si>
  <si>
    <t>大</t>
    <rPh sb="0" eb="1">
      <t>オオ</t>
    </rPh>
    <phoneticPr fontId="4"/>
  </si>
  <si>
    <t>３</t>
    <phoneticPr fontId="4"/>
  </si>
  <si>
    <t>５</t>
    <phoneticPr fontId="4"/>
  </si>
  <si>
    <t>愛</t>
    <rPh sb="0" eb="1">
      <t>アイ</t>
    </rPh>
    <phoneticPr fontId="4"/>
  </si>
  <si>
    <t>知</t>
    <rPh sb="0" eb="1">
      <t>チ</t>
    </rPh>
    <phoneticPr fontId="4"/>
  </si>
  <si>
    <t>特</t>
  </si>
  <si>
    <t>２</t>
    <phoneticPr fontId="4"/>
  </si>
  <si>
    <t>補</t>
    <rPh sb="0" eb="1">
      <t>ホ</t>
    </rPh>
    <phoneticPr fontId="4"/>
  </si>
  <si>
    <t>ア</t>
    <phoneticPr fontId="4"/>
  </si>
  <si>
    <t>カ</t>
    <phoneticPr fontId="4"/>
  </si>
  <si>
    <t>レ</t>
    <phoneticPr fontId="4"/>
  </si>
  <si>
    <t>ケ</t>
    <phoneticPr fontId="4"/>
  </si>
  <si>
    <t>ツ</t>
    <phoneticPr fontId="4"/>
  </si>
  <si>
    <t>れ</t>
    <phoneticPr fontId="4"/>
  </si>
  <si>
    <t>ん</t>
    <phoneticPr fontId="4"/>
  </si>
  <si>
    <t>が</t>
    <phoneticPr fontId="4"/>
  </si>
  <si>
    <t>（</t>
    <phoneticPr fontId="4"/>
  </si>
  <si>
    <t>）</t>
    <phoneticPr fontId="4"/>
  </si>
  <si>
    <t>ﾌﾟﾗｳ・ﾊﾞﾝﾌﾞﾚｰｶ</t>
    <phoneticPr fontId="4"/>
  </si>
  <si>
    <t>コード表</t>
    <rPh sb="3" eb="4">
      <t>ヒョウ</t>
    </rPh>
    <phoneticPr fontId="4"/>
  </si>
  <si>
    <t>付票</t>
    <rPh sb="0" eb="2">
      <t>フヒョウ</t>
    </rPh>
    <phoneticPr fontId="4"/>
  </si>
  <si>
    <t>作業列</t>
    <rPh sb="0" eb="2">
      <t>サギョウ</t>
    </rPh>
    <rPh sb="2" eb="3">
      <t>レツ</t>
    </rPh>
    <phoneticPr fontId="4"/>
  </si>
  <si>
    <t>08 主たる営業所（左5桁）</t>
    <rPh sb="3" eb="4">
      <t>シュ</t>
    </rPh>
    <rPh sb="6" eb="8">
      <t>エイギョウ</t>
    </rPh>
    <rPh sb="8" eb="9">
      <t>ショ</t>
    </rPh>
    <rPh sb="10" eb="11">
      <t>ヒダリ</t>
    </rPh>
    <rPh sb="12" eb="13">
      <t>ケタ</t>
    </rPh>
    <phoneticPr fontId="4"/>
  </si>
  <si>
    <t>市町村名</t>
    <rPh sb="0" eb="3">
      <t>シチョウソン</t>
    </rPh>
    <rPh sb="3" eb="4">
      <t>メイ</t>
    </rPh>
    <phoneticPr fontId="4"/>
  </si>
  <si>
    <t>左３桁</t>
    <rPh sb="0" eb="1">
      <t>ヒダリ</t>
    </rPh>
    <rPh sb="2" eb="3">
      <t>ケタ</t>
    </rPh>
    <phoneticPr fontId="4"/>
  </si>
  <si>
    <t>振興局</t>
    <rPh sb="0" eb="2">
      <t>シンコウ</t>
    </rPh>
    <rPh sb="2" eb="3">
      <t>キョク</t>
    </rPh>
    <phoneticPr fontId="4"/>
  </si>
  <si>
    <t>部署ｺｰﾄﾞ</t>
    <rPh sb="0" eb="2">
      <t>ブショ</t>
    </rPh>
    <phoneticPr fontId="4"/>
  </si>
  <si>
    <t>市町村ｺｰﾄﾞ</t>
    <rPh sb="0" eb="3">
      <t>シチョウソン</t>
    </rPh>
    <phoneticPr fontId="4"/>
  </si>
  <si>
    <t>→</t>
    <phoneticPr fontId="4"/>
  </si>
  <si>
    <t>→</t>
    <phoneticPr fontId="4"/>
  </si>
  <si>
    <t>札幌市</t>
  </si>
  <si>
    <t>001</t>
    <phoneticPr fontId="4"/>
  </si>
  <si>
    <t>江別市</t>
  </si>
  <si>
    <t>017</t>
    <phoneticPr fontId="4"/>
  </si>
  <si>
    <t>千歳市</t>
    <phoneticPr fontId="4"/>
  </si>
  <si>
    <t>024</t>
    <phoneticPr fontId="4"/>
  </si>
  <si>
    <t>03 部署ｺｰﾄﾞ</t>
    <rPh sb="3" eb="5">
      <t>ブショ</t>
    </rPh>
    <phoneticPr fontId="4"/>
  </si>
  <si>
    <t>05 市町村ｺｰﾄﾞ</t>
    <rPh sb="3" eb="6">
      <t>シチョウソン</t>
    </rPh>
    <phoneticPr fontId="4"/>
  </si>
  <si>
    <t>道内・道外</t>
    <rPh sb="0" eb="2">
      <t>ドウナイ</t>
    </rPh>
    <rPh sb="3" eb="4">
      <t>ドウ</t>
    </rPh>
    <rPh sb="4" eb="5">
      <t>ガイ</t>
    </rPh>
    <phoneticPr fontId="4"/>
  </si>
  <si>
    <t>恵庭市</t>
  </si>
  <si>
    <t>031</t>
    <phoneticPr fontId="4"/>
  </si>
  <si>
    <t>←</t>
    <phoneticPr fontId="4"/>
  </si>
  <si>
    <t>←</t>
    <phoneticPr fontId="4"/>
  </si>
  <si>
    <t>北広島市</t>
  </si>
  <si>
    <t>石狩市</t>
  </si>
  <si>
    <t>当別町</t>
  </si>
  <si>
    <t>新篠津村</t>
  </si>
  <si>
    <t>13 建設業許可</t>
    <rPh sb="3" eb="6">
      <t>ケンセツギョウ</t>
    </rPh>
    <rPh sb="6" eb="8">
      <t>キョカ</t>
    </rPh>
    <phoneticPr fontId="4"/>
  </si>
  <si>
    <t>建設業許可</t>
    <rPh sb="0" eb="3">
      <t>ケンセツギョウ</t>
    </rPh>
    <rPh sb="3" eb="5">
      <t>キョカ</t>
    </rPh>
    <phoneticPr fontId="4"/>
  </si>
  <si>
    <t>該当</t>
    <rPh sb="0" eb="2">
      <t>ガイトウ</t>
    </rPh>
    <phoneticPr fontId="4"/>
  </si>
  <si>
    <t>許可区分</t>
    <rPh sb="0" eb="2">
      <t>キョカ</t>
    </rPh>
    <rPh sb="2" eb="4">
      <t>クブン</t>
    </rPh>
    <phoneticPr fontId="4"/>
  </si>
  <si>
    <t>函館市</t>
  </si>
  <si>
    <t>002</t>
    <phoneticPr fontId="4"/>
  </si>
  <si>
    <t>→</t>
    <phoneticPr fontId="4"/>
  </si>
  <si>
    <t>北斗市</t>
    <rPh sb="0" eb="1">
      <t>ホク</t>
    </rPh>
    <rPh sb="1" eb="2">
      <t>ト</t>
    </rPh>
    <rPh sb="2" eb="3">
      <t>シ</t>
    </rPh>
    <phoneticPr fontId="4"/>
  </si>
  <si>
    <t>107</t>
    <phoneticPr fontId="4"/>
  </si>
  <si>
    <t>道外</t>
    <rPh sb="0" eb="1">
      <t>ドウ</t>
    </rPh>
    <rPh sb="1" eb="2">
      <t>ガイ</t>
    </rPh>
    <phoneticPr fontId="4"/>
  </si>
  <si>
    <t>松前町</t>
  </si>
  <si>
    <t>福島町</t>
  </si>
  <si>
    <t>02 許可区分</t>
    <rPh sb="3" eb="5">
      <t>キョカ</t>
    </rPh>
    <rPh sb="5" eb="7">
      <t>クブン</t>
    </rPh>
    <phoneticPr fontId="4"/>
  </si>
  <si>
    <t>知内町</t>
  </si>
  <si>
    <t>←</t>
    <phoneticPr fontId="4"/>
  </si>
  <si>
    <t>許可なし</t>
    <rPh sb="0" eb="2">
      <t>キョカ</t>
    </rPh>
    <phoneticPr fontId="4"/>
  </si>
  <si>
    <t>建築設計のみ</t>
    <rPh sb="0" eb="2">
      <t>ケンチク</t>
    </rPh>
    <rPh sb="2" eb="4">
      <t>セッケイ</t>
    </rPh>
    <phoneticPr fontId="4"/>
  </si>
  <si>
    <t>１級事務所</t>
    <rPh sb="1" eb="2">
      <t>キュウ</t>
    </rPh>
    <rPh sb="2" eb="4">
      <t>ジム</t>
    </rPh>
    <rPh sb="4" eb="5">
      <t>ショ</t>
    </rPh>
    <phoneticPr fontId="4"/>
  </si>
  <si>
    <t>木古内町</t>
  </si>
  <si>
    <t>２級事務所</t>
    <rPh sb="1" eb="2">
      <t>キュウ</t>
    </rPh>
    <rPh sb="2" eb="4">
      <t>ジム</t>
    </rPh>
    <rPh sb="4" eb="5">
      <t>ショ</t>
    </rPh>
    <phoneticPr fontId="4"/>
  </si>
  <si>
    <t>七飯町</t>
  </si>
  <si>
    <t>登録なし</t>
    <rPh sb="0" eb="2">
      <t>トウロク</t>
    </rPh>
    <phoneticPr fontId="4"/>
  </si>
  <si>
    <t>(8)</t>
    <phoneticPr fontId="4"/>
  </si>
  <si>
    <t>鹿部町</t>
  </si>
  <si>
    <t>設計等のみ</t>
    <rPh sb="0" eb="3">
      <t>セッケイトウ</t>
    </rPh>
    <phoneticPr fontId="4"/>
  </si>
  <si>
    <t>森町</t>
  </si>
  <si>
    <t>八雲町</t>
  </si>
  <si>
    <t>長万部町</t>
  </si>
  <si>
    <t>江差町</t>
  </si>
  <si>
    <t>上ノ国町</t>
  </si>
  <si>
    <t>厚沢部町</t>
  </si>
  <si>
    <t>乙部町</t>
  </si>
  <si>
    <t>奥尻町</t>
  </si>
  <si>
    <t>今金町</t>
  </si>
  <si>
    <t>せたな町</t>
  </si>
  <si>
    <t>211</t>
    <phoneticPr fontId="4"/>
  </si>
  <si>
    <t>小樽市</t>
  </si>
  <si>
    <t>003</t>
    <phoneticPr fontId="4"/>
  </si>
  <si>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</si>
  <si>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</si>
  <si>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</si>
  <si>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</si>
  <si>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</si>
  <si>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</si>
  <si>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</si>
  <si>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</si>
  <si>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</si>
  <si>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</si>
  <si>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</si>
  <si>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</si>
  <si>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</si>
  <si>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</si>
  <si>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</si>
  <si>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</si>
  <si>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</si>
  <si>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</si>
  <si>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</si>
  <si>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夕張市</t>
  </si>
  <si>
    <t>009</t>
    <phoneticPr fontId="4"/>
  </si>
  <si>
    <t>岩見沢市</t>
  </si>
  <si>
    <t>010</t>
    <phoneticPr fontId="4"/>
  </si>
  <si>
    <t>美唄市</t>
  </si>
  <si>
    <t>015</t>
    <phoneticPr fontId="4"/>
  </si>
  <si>
    <t>芦別市</t>
  </si>
  <si>
    <t>016</t>
    <phoneticPr fontId="4"/>
  </si>
  <si>
    <t>赤平市</t>
  </si>
  <si>
    <t>018</t>
    <phoneticPr fontId="4"/>
  </si>
  <si>
    <t>三笠市</t>
  </si>
  <si>
    <t>022</t>
    <phoneticPr fontId="4"/>
  </si>
  <si>
    <t>滝川市</t>
  </si>
  <si>
    <t>025</t>
    <phoneticPr fontId="4"/>
  </si>
  <si>
    <t>砂川市</t>
  </si>
  <si>
    <t>026</t>
    <phoneticPr fontId="4"/>
  </si>
  <si>
    <t>歌志内市</t>
  </si>
  <si>
    <t>027</t>
    <phoneticPr fontId="4"/>
  </si>
  <si>
    <t>深川市</t>
  </si>
  <si>
    <t>028</t>
    <phoneticPr fontId="4"/>
  </si>
  <si>
    <t>南幌町</t>
  </si>
  <si>
    <t>奈井江町</t>
  </si>
  <si>
    <t>上砂川町</t>
  </si>
  <si>
    <t>由仁町</t>
  </si>
  <si>
    <t>長沼町</t>
  </si>
  <si>
    <t>栗山町</t>
  </si>
  <si>
    <t>月形町</t>
  </si>
  <si>
    <t>浦臼町</t>
  </si>
  <si>
    <t>新十津川町</t>
  </si>
  <si>
    <t>妹背牛町</t>
  </si>
  <si>
    <t>秩父別町</t>
  </si>
  <si>
    <t>雨竜町</t>
  </si>
  <si>
    <t>北竜町</t>
  </si>
  <si>
    <t>沼田町</t>
  </si>
  <si>
    <t>旭川市</t>
  </si>
  <si>
    <t>004</t>
    <phoneticPr fontId="4"/>
  </si>
  <si>
    <t>士別市</t>
  </si>
  <si>
    <t>020</t>
    <phoneticPr fontId="4"/>
  </si>
  <si>
    <t>名寄市</t>
  </si>
  <si>
    <t>021</t>
    <phoneticPr fontId="4"/>
  </si>
  <si>
    <t>富良野市</t>
  </si>
  <si>
    <t>029</t>
    <phoneticPr fontId="4"/>
  </si>
  <si>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</si>
  <si>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</si>
  <si>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</si>
  <si>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</si>
  <si>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</si>
  <si>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</si>
  <si>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</si>
  <si>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</si>
  <si>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</si>
  <si>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</si>
  <si>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</si>
  <si>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</si>
  <si>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</si>
  <si>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</si>
  <si>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</si>
  <si>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</si>
  <si>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</si>
  <si>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</si>
  <si>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</si>
  <si>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留萌市</t>
  </si>
  <si>
    <t>012</t>
    <phoneticPr fontId="4"/>
  </si>
  <si>
    <t>増毛町</t>
  </si>
  <si>
    <t>小平町</t>
  </si>
  <si>
    <t>苫前町</t>
  </si>
  <si>
    <t>羽幌町</t>
  </si>
  <si>
    <t>初山別村</t>
  </si>
  <si>
    <t>遠別町</t>
  </si>
  <si>
    <t>天塩町</t>
  </si>
  <si>
    <t>稚内市</t>
  </si>
  <si>
    <t>014</t>
    <phoneticPr fontId="4"/>
  </si>
  <si>
    <t>猿払村</t>
  </si>
  <si>
    <t>浜頓別町</t>
  </si>
  <si>
    <t>中頓別町</t>
  </si>
  <si>
    <t>枝幸町</t>
  </si>
  <si>
    <t>豊富町</t>
  </si>
  <si>
    <t>礼文町</t>
  </si>
  <si>
    <t>利尻町</t>
  </si>
  <si>
    <t>利尻富士町</t>
  </si>
  <si>
    <t>幌延町</t>
  </si>
  <si>
    <t>オホーツク</t>
    <phoneticPr fontId="4"/>
  </si>
  <si>
    <t>北見市</t>
  </si>
  <si>
    <t>008</t>
    <phoneticPr fontId="4"/>
  </si>
  <si>
    <t>網走市</t>
  </si>
  <si>
    <t>011</t>
    <phoneticPr fontId="4"/>
  </si>
  <si>
    <t>紋別市</t>
  </si>
  <si>
    <t>019</t>
    <phoneticPr fontId="4"/>
  </si>
  <si>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</si>
  <si>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</si>
  <si>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</si>
  <si>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</si>
  <si>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</si>
  <si>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</si>
  <si>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</si>
  <si>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</si>
  <si>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</si>
  <si>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</si>
  <si>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</si>
  <si>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</si>
  <si>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</si>
  <si>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</si>
  <si>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</si>
  <si>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室蘭市</t>
  </si>
  <si>
    <t>005</t>
    <phoneticPr fontId="4"/>
  </si>
  <si>
    <t>苫小牧市</t>
  </si>
  <si>
    <t>013</t>
    <phoneticPr fontId="4"/>
  </si>
  <si>
    <t>登別市</t>
  </si>
  <si>
    <t>030</t>
    <phoneticPr fontId="4"/>
  </si>
  <si>
    <t>伊達市</t>
  </si>
  <si>
    <t>033</t>
    <phoneticPr fontId="4"/>
  </si>
  <si>
    <t>豊浦町</t>
  </si>
  <si>
    <t>壮瞥町</t>
  </si>
  <si>
    <t>白老町</t>
  </si>
  <si>
    <t>厚真町</t>
  </si>
  <si>
    <t>洞爺湖町</t>
  </si>
  <si>
    <t>564</t>
    <phoneticPr fontId="4"/>
  </si>
  <si>
    <t>安平町</t>
  </si>
  <si>
    <t>565</t>
    <phoneticPr fontId="4"/>
  </si>
  <si>
    <t>むかわ町</t>
  </si>
  <si>
    <t>566</t>
    <phoneticPr fontId="4"/>
  </si>
  <si>
    <t>日高町</t>
  </si>
  <si>
    <t>平取町</t>
  </si>
  <si>
    <t>新冠町</t>
  </si>
  <si>
    <t>浦河町</t>
  </si>
  <si>
    <t>様似町</t>
  </si>
  <si>
    <t>えりも町</t>
  </si>
  <si>
    <t>新ひだか町</t>
  </si>
  <si>
    <t>帯広市</t>
  </si>
  <si>
    <t>007</t>
    <phoneticPr fontId="4"/>
  </si>
  <si>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</si>
  <si>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</si>
  <si>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</si>
  <si>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</si>
  <si>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</si>
  <si>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</si>
  <si>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</si>
  <si>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</si>
  <si>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</si>
  <si>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</si>
  <si>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</si>
  <si>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</si>
  <si>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</si>
  <si>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</si>
  <si>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</si>
  <si>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</si>
  <si>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</si>
  <si>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</si>
  <si>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釧路市</t>
  </si>
  <si>
    <t>006</t>
    <phoneticPr fontId="4"/>
  </si>
  <si>
    <t>釧路町</t>
  </si>
  <si>
    <t>厚岸町</t>
  </si>
  <si>
    <t>浜中町</t>
  </si>
  <si>
    <t>標茶町</t>
  </si>
  <si>
    <t>弟子屈町</t>
  </si>
  <si>
    <t>鶴居村</t>
  </si>
  <si>
    <t>白糠町</t>
  </si>
  <si>
    <t>根室市</t>
  </si>
  <si>
    <t>023</t>
    <phoneticPr fontId="4"/>
  </si>
  <si>
    <t>別海町</t>
  </si>
  <si>
    <t>中標津町</t>
  </si>
  <si>
    <t>標津町</t>
  </si>
  <si>
    <t>羅臼町</t>
  </si>
  <si>
    <t>青森県</t>
    <rPh sb="0" eb="3">
      <t>アオモリケン</t>
    </rPh>
    <phoneticPr fontId="4"/>
  </si>
  <si>
    <t>02</t>
    <phoneticPr fontId="4"/>
  </si>
  <si>
    <t>岩手県</t>
    <rPh sb="0" eb="3">
      <t>イワテケン</t>
    </rPh>
    <phoneticPr fontId="4"/>
  </si>
  <si>
    <t>03</t>
  </si>
  <si>
    <t>宮城県</t>
    <rPh sb="0" eb="3">
      <t>ミヤギケン</t>
    </rPh>
    <phoneticPr fontId="4"/>
  </si>
  <si>
    <t>04</t>
  </si>
  <si>
    <t>秋田県</t>
    <rPh sb="0" eb="3">
      <t>アキタケン</t>
    </rPh>
    <phoneticPr fontId="4"/>
  </si>
  <si>
    <t>05</t>
  </si>
  <si>
    <t>山形県</t>
    <rPh sb="0" eb="2">
      <t>ヤマガタ</t>
    </rPh>
    <rPh sb="2" eb="3">
      <t>ケン</t>
    </rPh>
    <phoneticPr fontId="4"/>
  </si>
  <si>
    <t>06</t>
  </si>
  <si>
    <t>福島県</t>
    <rPh sb="0" eb="3">
      <t>フクシマケン</t>
    </rPh>
    <phoneticPr fontId="4"/>
  </si>
  <si>
    <t>07</t>
  </si>
  <si>
    <t>茨城県</t>
    <rPh sb="0" eb="3">
      <t>イバラギケン</t>
    </rPh>
    <phoneticPr fontId="4"/>
  </si>
  <si>
    <t>08</t>
  </si>
  <si>
    <t>栃木県</t>
    <rPh sb="0" eb="3">
      <t>トチギケン</t>
    </rPh>
    <phoneticPr fontId="4"/>
  </si>
  <si>
    <t>09</t>
  </si>
  <si>
    <t>群馬県</t>
    <rPh sb="0" eb="3">
      <t>グンマケン</t>
    </rPh>
    <phoneticPr fontId="4"/>
  </si>
  <si>
    <t>10</t>
  </si>
  <si>
    <t>埼玉県</t>
    <rPh sb="0" eb="3">
      <t>サイタマケン</t>
    </rPh>
    <phoneticPr fontId="4"/>
  </si>
  <si>
    <t>11</t>
  </si>
  <si>
    <t>千葉県</t>
    <rPh sb="0" eb="3">
      <t>チバケン</t>
    </rPh>
    <phoneticPr fontId="4"/>
  </si>
  <si>
    <t>12</t>
  </si>
  <si>
    <t>東京都</t>
    <rPh sb="0" eb="3">
      <t>トウキョウト</t>
    </rPh>
    <phoneticPr fontId="4"/>
  </si>
  <si>
    <t>13</t>
  </si>
  <si>
    <t>神奈川県</t>
    <rPh sb="0" eb="4">
      <t>カナガワケン</t>
    </rPh>
    <phoneticPr fontId="4"/>
  </si>
  <si>
    <t>14</t>
  </si>
  <si>
    <t>新潟県</t>
    <rPh sb="0" eb="3">
      <t>ニイガタケン</t>
    </rPh>
    <phoneticPr fontId="4"/>
  </si>
  <si>
    <t>15</t>
  </si>
  <si>
    <t>富山県</t>
    <rPh sb="0" eb="3">
      <t>トヤマケン</t>
    </rPh>
    <phoneticPr fontId="4"/>
  </si>
  <si>
    <t>16</t>
  </si>
  <si>
    <t>石川県</t>
    <rPh sb="0" eb="3">
      <t>イシカワケン</t>
    </rPh>
    <phoneticPr fontId="4"/>
  </si>
  <si>
    <t>17</t>
  </si>
  <si>
    <t>福井県</t>
    <rPh sb="0" eb="3">
      <t>フクイケン</t>
    </rPh>
    <phoneticPr fontId="4"/>
  </si>
  <si>
    <t>18</t>
    <phoneticPr fontId="4"/>
  </si>
  <si>
    <t>山梨県</t>
    <rPh sb="0" eb="3">
      <t>ヤマナシケン</t>
    </rPh>
    <phoneticPr fontId="4"/>
  </si>
  <si>
    <t>19</t>
  </si>
  <si>
    <t>長野県</t>
    <rPh sb="0" eb="3">
      <t>ナガノケン</t>
    </rPh>
    <phoneticPr fontId="4"/>
  </si>
  <si>
    <t>20</t>
  </si>
  <si>
    <t>岐阜県</t>
    <rPh sb="0" eb="3">
      <t>ギフケン</t>
    </rPh>
    <phoneticPr fontId="4"/>
  </si>
  <si>
    <t>21</t>
  </si>
  <si>
    <t>静岡県</t>
    <rPh sb="0" eb="3">
      <t>シズオカケン</t>
    </rPh>
    <phoneticPr fontId="4"/>
  </si>
  <si>
    <t>22</t>
  </si>
  <si>
    <t>愛知県</t>
    <rPh sb="0" eb="3">
      <t>アイチケン</t>
    </rPh>
    <phoneticPr fontId="4"/>
  </si>
  <si>
    <t>23</t>
  </si>
  <si>
    <t>三重県</t>
    <rPh sb="0" eb="3">
      <t>ミエケン</t>
    </rPh>
    <phoneticPr fontId="4"/>
  </si>
  <si>
    <t>24</t>
  </si>
  <si>
    <t>滋賀県</t>
    <rPh sb="0" eb="3">
      <t>シガケン</t>
    </rPh>
    <phoneticPr fontId="4"/>
  </si>
  <si>
    <t>25</t>
    <phoneticPr fontId="4"/>
  </si>
  <si>
    <t>京都府</t>
    <rPh sb="0" eb="3">
      <t>キョウトフ</t>
    </rPh>
    <phoneticPr fontId="4"/>
  </si>
  <si>
    <t>26</t>
  </si>
  <si>
    <t>大阪府</t>
    <rPh sb="0" eb="3">
      <t>オオサカフ</t>
    </rPh>
    <phoneticPr fontId="4"/>
  </si>
  <si>
    <t>27</t>
  </si>
  <si>
    <t>兵庫県</t>
    <rPh sb="0" eb="3">
      <t>ヒョウゴケン</t>
    </rPh>
    <phoneticPr fontId="4"/>
  </si>
  <si>
    <t>28</t>
  </si>
  <si>
    <t>奈良県</t>
    <rPh sb="0" eb="3">
      <t>ナラケン</t>
    </rPh>
    <phoneticPr fontId="4"/>
  </si>
  <si>
    <t>29</t>
  </si>
  <si>
    <t>和歌山県</t>
    <rPh sb="0" eb="4">
      <t>ワカヤマケン</t>
    </rPh>
    <phoneticPr fontId="4"/>
  </si>
  <si>
    <t>30</t>
  </si>
  <si>
    <t>鳥取県</t>
    <rPh sb="0" eb="2">
      <t>トットリ</t>
    </rPh>
    <rPh sb="2" eb="3">
      <t>ケン</t>
    </rPh>
    <phoneticPr fontId="4"/>
  </si>
  <si>
    <t>31</t>
  </si>
  <si>
    <t>島根県</t>
    <rPh sb="0" eb="3">
      <t>シマネケン</t>
    </rPh>
    <phoneticPr fontId="4"/>
  </si>
  <si>
    <t>32</t>
  </si>
  <si>
    <t>岡山県</t>
    <rPh sb="0" eb="3">
      <t>オカヤマケン</t>
    </rPh>
    <phoneticPr fontId="4"/>
  </si>
  <si>
    <t>33</t>
  </si>
  <si>
    <t>広島県</t>
    <rPh sb="0" eb="3">
      <t>ヒロシマケン</t>
    </rPh>
    <phoneticPr fontId="4"/>
  </si>
  <si>
    <t>34</t>
  </si>
  <si>
    <t>山口県</t>
    <rPh sb="0" eb="3">
      <t>ヤマグチケン</t>
    </rPh>
    <phoneticPr fontId="4"/>
  </si>
  <si>
    <t>35</t>
  </si>
  <si>
    <t>徳島県</t>
    <rPh sb="0" eb="3">
      <t>トクシマケン</t>
    </rPh>
    <phoneticPr fontId="4"/>
  </si>
  <si>
    <t>36</t>
  </si>
  <si>
    <t>香川県</t>
    <rPh sb="0" eb="3">
      <t>カガワケン</t>
    </rPh>
    <phoneticPr fontId="4"/>
  </si>
  <si>
    <t>37</t>
  </si>
  <si>
    <t>愛媛県</t>
    <rPh sb="0" eb="3">
      <t>エヒメケン</t>
    </rPh>
    <phoneticPr fontId="4"/>
  </si>
  <si>
    <t>38</t>
  </si>
  <si>
    <t>高知県</t>
    <rPh sb="0" eb="3">
      <t>コウチケン</t>
    </rPh>
    <phoneticPr fontId="4"/>
  </si>
  <si>
    <t>39</t>
  </si>
  <si>
    <t>福岡県</t>
    <rPh sb="0" eb="3">
      <t>フクオカケン</t>
    </rPh>
    <phoneticPr fontId="4"/>
  </si>
  <si>
    <t>40</t>
  </si>
  <si>
    <t>佐賀県</t>
    <rPh sb="0" eb="3">
      <t>サガケン</t>
    </rPh>
    <phoneticPr fontId="4"/>
  </si>
  <si>
    <t>41</t>
  </si>
  <si>
    <t>長崎県</t>
    <rPh sb="0" eb="3">
      <t>ナガサキケン</t>
    </rPh>
    <phoneticPr fontId="4"/>
  </si>
  <si>
    <t>42</t>
  </si>
  <si>
    <t>熊本県</t>
    <rPh sb="0" eb="3">
      <t>クマモトケン</t>
    </rPh>
    <phoneticPr fontId="4"/>
  </si>
  <si>
    <t>43</t>
  </si>
  <si>
    <t>大分県</t>
    <rPh sb="0" eb="3">
      <t>オオイタケン</t>
    </rPh>
    <phoneticPr fontId="4"/>
  </si>
  <si>
    <t>44</t>
  </si>
  <si>
    <t>宮崎県</t>
    <rPh sb="0" eb="3">
      <t>ミヤザキケン</t>
    </rPh>
    <phoneticPr fontId="4"/>
  </si>
  <si>
    <t>45</t>
  </si>
  <si>
    <t>鹿児島県</t>
    <rPh sb="0" eb="4">
      <t>カゴシマケン</t>
    </rPh>
    <phoneticPr fontId="4"/>
  </si>
  <si>
    <t>46</t>
  </si>
  <si>
    <t>沖縄県</t>
    <rPh sb="0" eb="3">
      <t>オキナワケン</t>
    </rPh>
    <phoneticPr fontId="4"/>
  </si>
  <si>
    <t>47</t>
  </si>
  <si>
    <t>R3・4用</t>
    <rPh sb="4" eb="5">
      <t>ヨウ</t>
    </rPh>
    <phoneticPr fontId="4"/>
  </si>
  <si>
    <t>（注）　01～05は付票第１葉から転記してください。</t>
    <rPh sb="1" eb="2">
      <t>チュウ</t>
    </rPh>
    <rPh sb="10" eb="12">
      <t>フヒョウ</t>
    </rPh>
    <rPh sb="12" eb="13">
      <t>ダイ</t>
    </rPh>
    <rPh sb="14" eb="15">
      <t>ヨウ</t>
    </rPh>
    <rPh sb="17" eb="19">
      <t>テンキ</t>
    </rPh>
    <phoneticPr fontId="4"/>
  </si>
  <si>
    <t>資格審査申請書付票　　第２葉</t>
    <rPh sb="0" eb="2">
      <t>シカク</t>
    </rPh>
    <rPh sb="2" eb="4">
      <t>シンサ</t>
    </rPh>
    <rPh sb="4" eb="7">
      <t>シンセイショ</t>
    </rPh>
    <rPh sb="7" eb="9">
      <t>フヒョウ</t>
    </rPh>
    <rPh sb="11" eb="12">
      <t>ダイ</t>
    </rPh>
    <rPh sb="13" eb="14">
      <t>ヨウ</t>
    </rPh>
    <phoneticPr fontId="4"/>
  </si>
  <si>
    <t>(業態調書)</t>
    <rPh sb="1" eb="3">
      <t>ギョウタイ</t>
    </rPh>
    <rPh sb="3" eb="5">
      <t>チョウショ</t>
    </rPh>
    <phoneticPr fontId="4"/>
  </si>
  <si>
    <t>ﾌ</t>
    <phoneticPr fontId="4"/>
  </si>
  <si>
    <t>ﾘ</t>
    <phoneticPr fontId="4"/>
  </si>
  <si>
    <t>ｶﾞ</t>
    <phoneticPr fontId="4"/>
  </si>
  <si>
    <t>ﾅ</t>
    <phoneticPr fontId="4"/>
  </si>
  <si>
    <t>ﾌ</t>
    <phoneticPr fontId="4"/>
  </si>
  <si>
    <t>ﾘ</t>
    <phoneticPr fontId="4"/>
  </si>
  <si>
    <t>ｶﾞ</t>
    <phoneticPr fontId="4"/>
  </si>
  <si>
    <t>ﾅ</t>
    <phoneticPr fontId="4"/>
  </si>
  <si>
    <t>該当の有無</t>
    <rPh sb="0" eb="2">
      <t>ガイトウ</t>
    </rPh>
    <rPh sb="3" eb="5">
      <t>ウム</t>
    </rPh>
    <phoneticPr fontId="4"/>
  </si>
  <si>
    <t>１：有り、２：無し</t>
    <rPh sb="2" eb="3">
      <t>ア</t>
    </rPh>
    <rPh sb="7" eb="8">
      <t>ナ</t>
    </rPh>
    <phoneticPr fontId="4"/>
  </si>
  <si>
    <t>１．親会社(会社法第２条第４号の規定によるもの)　</t>
    <rPh sb="2" eb="5">
      <t>オヤガイシャ</t>
    </rPh>
    <rPh sb="6" eb="9">
      <t>カイシャホウ</t>
    </rPh>
    <rPh sb="9" eb="10">
      <t>ダイ</t>
    </rPh>
    <rPh sb="11" eb="12">
      <t>ジョウ</t>
    </rPh>
    <rPh sb="12" eb="13">
      <t>ダイ</t>
    </rPh>
    <rPh sb="14" eb="15">
      <t>ゴウ</t>
    </rPh>
    <rPh sb="16" eb="18">
      <t>キテイ</t>
    </rPh>
    <phoneticPr fontId="4"/>
  </si>
  <si>
    <t>商号又は名称</t>
    <rPh sb="0" eb="2">
      <t>ショウゴウ</t>
    </rPh>
    <rPh sb="2" eb="3">
      <t>マタ</t>
    </rPh>
    <rPh sb="4" eb="6">
      <t>メイショウ</t>
    </rPh>
    <phoneticPr fontId="4"/>
  </si>
  <si>
    <t>市町村名(道内)又は都府県名(道外)</t>
    <rPh sb="0" eb="4">
      <t>シチョウソンメイ</t>
    </rPh>
    <rPh sb="5" eb="7">
      <t>ドウナイ</t>
    </rPh>
    <rPh sb="8" eb="9">
      <t>マタ</t>
    </rPh>
    <rPh sb="10" eb="13">
      <t>トフケン</t>
    </rPh>
    <rPh sb="13" eb="14">
      <t>メイ</t>
    </rPh>
    <rPh sb="15" eb="17">
      <t>ドウガイ</t>
    </rPh>
    <phoneticPr fontId="4"/>
  </si>
  <si>
    <t>代表者氏名</t>
    <rPh sb="0" eb="3">
      <t>ダイヒョウシャ</t>
    </rPh>
    <rPh sb="3" eb="5">
      <t>シメイ</t>
    </rPh>
    <phoneticPr fontId="4"/>
  </si>
  <si>
    <t>２．子会社(会社法第２条第３号の規定によるもの)のうち、建設業許可等を有している子会社</t>
    <rPh sb="2" eb="5">
      <t>コガイシャ</t>
    </rPh>
    <rPh sb="6" eb="9">
      <t>カイシャホウ</t>
    </rPh>
    <rPh sb="9" eb="10">
      <t>ダイ</t>
    </rPh>
    <rPh sb="11" eb="12">
      <t>ジョウ</t>
    </rPh>
    <rPh sb="12" eb="13">
      <t>ダイ</t>
    </rPh>
    <rPh sb="14" eb="15">
      <t>ゴウ</t>
    </rPh>
    <rPh sb="16" eb="18">
      <t>キテイ</t>
    </rPh>
    <rPh sb="28" eb="31">
      <t>ケンセツギョウ</t>
    </rPh>
    <rPh sb="31" eb="33">
      <t>キョカ</t>
    </rPh>
    <rPh sb="33" eb="34">
      <t>トウ</t>
    </rPh>
    <rPh sb="35" eb="36">
      <t>ユウ</t>
    </rPh>
    <rPh sb="40" eb="43">
      <t>コガイシャ</t>
    </rPh>
    <phoneticPr fontId="4"/>
  </si>
  <si>
    <t>３．親会社を同じくする子会社のうち、建設業許可等を有している子会社　　　※ここでいう親会社は、建設業許可等を有していない親会社を含む</t>
    <rPh sb="2" eb="5">
      <t>オヤガイシャ</t>
    </rPh>
    <rPh sb="6" eb="7">
      <t>オナ</t>
    </rPh>
    <rPh sb="11" eb="14">
      <t>コガイシャ</t>
    </rPh>
    <rPh sb="18" eb="21">
      <t>ケンセツギョウ</t>
    </rPh>
    <rPh sb="21" eb="23">
      <t>キョカ</t>
    </rPh>
    <rPh sb="23" eb="24">
      <t>トウ</t>
    </rPh>
    <rPh sb="25" eb="26">
      <t>ユウ</t>
    </rPh>
    <rPh sb="30" eb="33">
      <t>コガイシャ</t>
    </rPh>
    <rPh sb="42" eb="45">
      <t>オヤガイシャ</t>
    </rPh>
    <phoneticPr fontId="4"/>
  </si>
  <si>
    <t>４．人的関係がある他の資格者　　　※上記１～３記載の会社を含む</t>
    <rPh sb="2" eb="4">
      <t>ジンテキ</t>
    </rPh>
    <rPh sb="4" eb="6">
      <t>カンケイ</t>
    </rPh>
    <rPh sb="9" eb="10">
      <t>ホカ</t>
    </rPh>
    <rPh sb="11" eb="14">
      <t>シカクシャ</t>
    </rPh>
    <rPh sb="18" eb="20">
      <t>ジョウキ</t>
    </rPh>
    <rPh sb="23" eb="25">
      <t>キサイ</t>
    </rPh>
    <rPh sb="26" eb="28">
      <t>カイシャ</t>
    </rPh>
    <rPh sb="29" eb="30">
      <t>フク</t>
    </rPh>
    <phoneticPr fontId="4"/>
  </si>
  <si>
    <t>自社での役職名</t>
    <rPh sb="0" eb="2">
      <t>ジシャ</t>
    </rPh>
    <rPh sb="4" eb="7">
      <t>ヤクショクメイ</t>
    </rPh>
    <phoneticPr fontId="4"/>
  </si>
  <si>
    <t>兼任している者の氏名</t>
    <rPh sb="0" eb="2">
      <t>ケンニン</t>
    </rPh>
    <rPh sb="6" eb="7">
      <t>モノ</t>
    </rPh>
    <rPh sb="8" eb="10">
      <t>シメイ</t>
    </rPh>
    <phoneticPr fontId="4"/>
  </si>
  <si>
    <t>兼任先での役職</t>
    <phoneticPr fontId="4"/>
  </si>
  <si>
    <t>※許可・登録番号を書く際に参考にしてください。</t>
    <rPh sb="1" eb="3">
      <t>キョカ</t>
    </rPh>
    <rPh sb="4" eb="6">
      <t>トウロク</t>
    </rPh>
    <rPh sb="6" eb="8">
      <t>バンゴウ</t>
    </rPh>
    <rPh sb="9" eb="10">
      <t>カ</t>
    </rPh>
    <rPh sb="11" eb="12">
      <t>サイ</t>
    </rPh>
    <rPh sb="13" eb="15">
      <t>サンコウ</t>
    </rPh>
    <phoneticPr fontId="4"/>
  </si>
  <si>
    <t>知</t>
  </si>
  <si>
    <t>般</t>
  </si>
  <si>
    <t>空</t>
  </si>
  <si>
    <t>測量業</t>
    <rPh sb="0" eb="3">
      <t>ソクリョウギョウ</t>
    </rPh>
    <phoneticPr fontId="4"/>
  </si>
  <si>
    <t>質</t>
    <rPh sb="0" eb="1">
      <t>シツ</t>
    </rPh>
    <phoneticPr fontId="4"/>
  </si>
  <si>
    <r>
      <rPr>
        <b/>
        <sz val="11"/>
        <color indexed="8"/>
        <rFont val="ＭＳ Ｐゴシック"/>
        <family val="3"/>
        <charset val="128"/>
      </rPr>
      <t xml:space="preserve">※ </t>
    </r>
    <r>
      <rPr>
        <sz val="11"/>
        <color indexed="8"/>
        <rFont val="ＭＳ Ｐゴシック"/>
        <family val="3"/>
        <charset val="128"/>
      </rPr>
      <t>受付</t>
    </r>
    <rPh sb="2" eb="4">
      <t>ウケツケ</t>
    </rPh>
    <phoneticPr fontId="4"/>
  </si>
  <si>
    <t>石</t>
  </si>
  <si>
    <t>該当なし</t>
    <rPh sb="0" eb="2">
      <t>ガイトウ</t>
    </rPh>
    <phoneticPr fontId="4"/>
  </si>
  <si>
    <t>ﾘ</t>
    <phoneticPr fontId="4"/>
  </si>
  <si>
    <t>カ</t>
    <phoneticPr fontId="4"/>
  </si>
  <si>
    <t>ン</t>
    <phoneticPr fontId="4"/>
  </si>
  <si>
    <t>ン</t>
    <phoneticPr fontId="4"/>
  </si>
  <si>
    <t>セ</t>
    <phoneticPr fontId="4"/>
  </si>
  <si>
    <t>が</t>
    <phoneticPr fontId="4"/>
  </si>
  <si>
    <t>（</t>
    <phoneticPr fontId="4"/>
  </si>
  <si>
    <t>特</t>
    <rPh sb="0" eb="1">
      <t>トク</t>
    </rPh>
    <phoneticPr fontId="4"/>
  </si>
  <si>
    <t>０</t>
    <phoneticPr fontId="4"/>
  </si>
  <si>
    <t>０</t>
    <phoneticPr fontId="4"/>
  </si>
  <si>
    <t>＊</t>
    <phoneticPr fontId="4"/>
  </si>
  <si>
    <t>＊</t>
    <phoneticPr fontId="4"/>
  </si>
  <si>
    <t>＊</t>
    <phoneticPr fontId="4"/>
  </si>
  <si>
    <t>○</t>
    <phoneticPr fontId="4"/>
  </si>
  <si>
    <t>木</t>
    <rPh sb="0" eb="1">
      <t>モク</t>
    </rPh>
    <phoneticPr fontId="4"/>
  </si>
  <si>
    <t>工</t>
    <rPh sb="0" eb="1">
      <t>コウ</t>
    </rPh>
    <phoneticPr fontId="4"/>
  </si>
  <si>
    <t>苫</t>
    <rPh sb="0" eb="1">
      <t>トマ</t>
    </rPh>
    <phoneticPr fontId="4"/>
  </si>
  <si>
    <t>小</t>
    <rPh sb="0" eb="1">
      <t>コ</t>
    </rPh>
    <phoneticPr fontId="4"/>
  </si>
  <si>
    <t>枚</t>
    <rPh sb="0" eb="1">
      <t>マイ</t>
    </rPh>
    <phoneticPr fontId="4"/>
  </si>
  <si>
    <t>０</t>
    <phoneticPr fontId="4"/>
  </si>
  <si>
    <t>０</t>
    <phoneticPr fontId="4"/>
  </si>
  <si>
    <t>＊</t>
    <phoneticPr fontId="4"/>
  </si>
  <si>
    <t>海</t>
    <rPh sb="0" eb="1">
      <t>ウミ</t>
    </rPh>
    <phoneticPr fontId="4"/>
  </si>
  <si>
    <t>男</t>
    <rPh sb="0" eb="1">
      <t>オ</t>
    </rPh>
    <phoneticPr fontId="4"/>
  </si>
  <si>
    <t>０</t>
    <phoneticPr fontId="4"/>
  </si>
  <si>
    <t>＊</t>
    <phoneticPr fontId="4"/>
  </si>
  <si>
    <t>＊</t>
    <phoneticPr fontId="4"/>
  </si>
  <si>
    <t>）</t>
    <phoneticPr fontId="4"/>
  </si>
  <si>
    <t>築</t>
    <rPh sb="0" eb="1">
      <t>チク</t>
    </rPh>
    <phoneticPr fontId="4"/>
  </si>
  <si>
    <t>事</t>
    <rPh sb="0" eb="1">
      <t>コト</t>
    </rPh>
    <phoneticPr fontId="4"/>
  </si>
  <si>
    <t>務</t>
    <rPh sb="0" eb="1">
      <t>ム</t>
    </rPh>
    <phoneticPr fontId="4"/>
  </si>
  <si>
    <t>-</t>
    <phoneticPr fontId="4"/>
  </si>
  <si>
    <t>樽</t>
    <rPh sb="0" eb="1">
      <t>タル</t>
    </rPh>
    <phoneticPr fontId="4"/>
  </si>
  <si>
    <t>後</t>
    <rPh sb="0" eb="1">
      <t>ウシ</t>
    </rPh>
    <phoneticPr fontId="4"/>
  </si>
  <si>
    <t>０</t>
    <phoneticPr fontId="4"/>
  </si>
  <si>
    <t>＊</t>
    <phoneticPr fontId="4"/>
  </si>
  <si>
    <t>道</t>
    <rPh sb="0" eb="1">
      <t>ドウ</t>
    </rPh>
    <phoneticPr fontId="4"/>
  </si>
  <si>
    <t>般</t>
    <rPh sb="0" eb="1">
      <t>ハン</t>
    </rPh>
    <phoneticPr fontId="4"/>
  </si>
  <si>
    <t>０</t>
    <phoneticPr fontId="4"/>
  </si>
  <si>
    <t>＊</t>
    <phoneticPr fontId="4"/>
  </si>
  <si>
    <t>＊</t>
    <phoneticPr fontId="4"/>
  </si>
  <si>
    <t>有</t>
    <rPh sb="0" eb="1">
      <t>ユウ</t>
    </rPh>
    <phoneticPr fontId="4"/>
  </si>
  <si>
    <t>）</t>
    <phoneticPr fontId="4"/>
  </si>
  <si>
    <t>千</t>
    <rPh sb="0" eb="1">
      <t>セン</t>
    </rPh>
    <phoneticPr fontId="4"/>
  </si>
  <si>
    <t>歳</t>
    <rPh sb="0" eb="1">
      <t>トシ</t>
    </rPh>
    <phoneticPr fontId="4"/>
  </si>
  <si>
    <t>狩</t>
    <rPh sb="0" eb="1">
      <t>カ</t>
    </rPh>
    <phoneticPr fontId="4"/>
  </si>
  <si>
    <t>空</t>
    <rPh sb="0" eb="1">
      <t>ソラ</t>
    </rPh>
    <phoneticPr fontId="4"/>
  </si>
  <si>
    <t>夫</t>
    <rPh sb="0" eb="1">
      <t>オ</t>
    </rPh>
    <phoneticPr fontId="4"/>
  </si>
  <si>
    <t>＊</t>
    <phoneticPr fontId="4"/>
  </si>
  <si>
    <t>＊</t>
    <phoneticPr fontId="4"/>
  </si>
  <si>
    <t>○</t>
    <phoneticPr fontId="4"/>
  </si>
  <si>
    <t>厚</t>
    <rPh sb="0" eb="1">
      <t>アツ</t>
    </rPh>
    <phoneticPr fontId="4"/>
  </si>
  <si>
    <t>人</t>
    <rPh sb="0" eb="1">
      <t>ヒト</t>
    </rPh>
    <phoneticPr fontId="4"/>
  </si>
  <si>
    <t>○</t>
    <phoneticPr fontId="4"/>
  </si>
  <si>
    <t>ン</t>
    <phoneticPr fontId="4"/>
  </si>
  <si>
    <t>宮</t>
    <rPh sb="0" eb="1">
      <t>ミヤ</t>
    </rPh>
    <phoneticPr fontId="4"/>
  </si>
  <si>
    <t>城</t>
    <rPh sb="0" eb="1">
      <t>シロ</t>
    </rPh>
    <phoneticPr fontId="4"/>
  </si>
  <si>
    <t>県</t>
    <rPh sb="0" eb="1">
      <t>ケン</t>
    </rPh>
    <phoneticPr fontId="4"/>
  </si>
  <si>
    <t>仙</t>
    <rPh sb="0" eb="1">
      <t>セン</t>
    </rPh>
    <phoneticPr fontId="4"/>
  </si>
  <si>
    <t>台</t>
    <rPh sb="0" eb="1">
      <t>ダイ</t>
    </rPh>
    <phoneticPr fontId="4"/>
  </si>
  <si>
    <t>牛</t>
    <rPh sb="0" eb="1">
      <t>ウシ</t>
    </rPh>
    <phoneticPr fontId="4"/>
  </si>
  <si>
    <t>助</t>
    <rPh sb="0" eb="1">
      <t>スケ</t>
    </rPh>
    <phoneticPr fontId="4"/>
  </si>
  <si>
    <t>（</t>
    <phoneticPr fontId="4"/>
  </si>
  <si>
    <t>○</t>
    <phoneticPr fontId="4"/>
  </si>
  <si>
    <t>○</t>
    <phoneticPr fontId="4"/>
  </si>
  <si>
    <t>青</t>
    <rPh sb="0" eb="1">
      <t>アオ</t>
    </rPh>
    <phoneticPr fontId="4"/>
  </si>
  <si>
    <t>森</t>
    <rPh sb="0" eb="1">
      <t>モリ</t>
    </rPh>
    <phoneticPr fontId="4"/>
  </si>
  <si>
    <t>津</t>
    <rPh sb="0" eb="1">
      <t>ツ</t>
    </rPh>
    <phoneticPr fontId="4"/>
  </si>
  <si>
    <t>軽</t>
    <rPh sb="0" eb="1">
      <t>カル</t>
    </rPh>
    <phoneticPr fontId="4"/>
  </si>
  <si>
    <t>十</t>
    <rPh sb="0" eb="1">
      <t>ジュウ</t>
    </rPh>
    <phoneticPr fontId="4"/>
  </si>
  <si>
    <t>-</t>
    <phoneticPr fontId="4"/>
  </si>
  <si>
    <t>帯</t>
    <rPh sb="0" eb="1">
      <t>オビ</t>
    </rPh>
    <phoneticPr fontId="4"/>
  </si>
  <si>
    <t>十</t>
    <rPh sb="0" eb="1">
      <t>ジュッ</t>
    </rPh>
    <phoneticPr fontId="4"/>
  </si>
  <si>
    <t>勝</t>
    <rPh sb="0" eb="1">
      <t>カ</t>
    </rPh>
    <phoneticPr fontId="4"/>
  </si>
  <si>
    <t>豚</t>
    <rPh sb="0" eb="1">
      <t>ブタ</t>
    </rPh>
    <phoneticPr fontId="4"/>
  </si>
  <si>
    <t>丼</t>
    <rPh sb="0" eb="1">
      <t>ドン</t>
    </rPh>
    <phoneticPr fontId="4"/>
  </si>
  <si>
    <t>＊</t>
    <phoneticPr fontId="4"/>
  </si>
  <si>
    <t>東</t>
    <rPh sb="0" eb="1">
      <t>ヒガシ</t>
    </rPh>
    <phoneticPr fontId="4"/>
  </si>
  <si>
    <t>京</t>
    <rPh sb="0" eb="1">
      <t>キョウ</t>
    </rPh>
    <phoneticPr fontId="4"/>
  </si>
  <si>
    <t>-</t>
    <phoneticPr fontId="4"/>
  </si>
  <si>
    <t>都</t>
    <rPh sb="0" eb="1">
      <t>ト</t>
    </rPh>
    <phoneticPr fontId="4"/>
  </si>
  <si>
    <t>新</t>
    <rPh sb="0" eb="1">
      <t>シン</t>
    </rPh>
    <phoneticPr fontId="4"/>
  </si>
  <si>
    <t>宿</t>
    <rPh sb="0" eb="1">
      <t>シュク</t>
    </rPh>
    <phoneticPr fontId="4"/>
  </si>
  <si>
    <t>副</t>
    <rPh sb="0" eb="1">
      <t>フク</t>
    </rPh>
    <phoneticPr fontId="4"/>
  </si>
  <si>
    <t>心</t>
    <rPh sb="0" eb="1">
      <t>シン</t>
    </rPh>
    <phoneticPr fontId="4"/>
  </si>
  <si>
    <t>兼任先での役職</t>
    <phoneticPr fontId="4"/>
  </si>
  <si>
    <t>０</t>
    <phoneticPr fontId="4"/>
  </si>
  <si>
    <t>○</t>
    <phoneticPr fontId="4"/>
  </si>
  <si>
    <t>-</t>
    <phoneticPr fontId="4"/>
  </si>
  <si>
    <t>表</t>
    <rPh sb="0" eb="1">
      <t>ヒョウ</t>
    </rPh>
    <phoneticPr fontId="4"/>
  </si>
  <si>
    <t>０</t>
    <phoneticPr fontId="4"/>
  </si>
  <si>
    <t>０</t>
    <phoneticPr fontId="4"/>
  </si>
  <si>
    <t>０</t>
    <phoneticPr fontId="4"/>
  </si>
  <si>
    <t>○</t>
    <phoneticPr fontId="4"/>
  </si>
  <si>
    <t>）</t>
    <phoneticPr fontId="4"/>
  </si>
  <si>
    <t>＊</t>
    <phoneticPr fontId="4"/>
  </si>
  <si>
    <t>０</t>
    <phoneticPr fontId="4"/>
  </si>
  <si>
    <t>○</t>
    <phoneticPr fontId="4"/>
  </si>
  <si>
    <t>コ</t>
    <phoneticPr fontId="4"/>
  </si>
  <si>
    <t>ト</t>
    <phoneticPr fontId="4"/>
  </si>
  <si>
    <t>（</t>
    <phoneticPr fontId="4"/>
  </si>
  <si>
    <t>-</t>
    <phoneticPr fontId="4"/>
  </si>
  <si>
    <t>両</t>
    <rPh sb="0" eb="1">
      <t>リョウ</t>
    </rPh>
    <phoneticPr fontId="4"/>
  </si>
  <si>
    <t>国</t>
    <rPh sb="0" eb="1">
      <t>クニ</t>
    </rPh>
    <phoneticPr fontId="4"/>
  </si>
  <si>
    <t>技</t>
    <rPh sb="0" eb="1">
      <t>ギ</t>
    </rPh>
    <phoneticPr fontId="4"/>
  </si>
  <si>
    <t>執</t>
    <rPh sb="0" eb="1">
      <t>シツ</t>
    </rPh>
    <phoneticPr fontId="4"/>
  </si>
  <si>
    <t>行</t>
    <rPh sb="0" eb="1">
      <t>イ</t>
    </rPh>
    <phoneticPr fontId="4"/>
  </si>
  <si>
    <t>-</t>
    <phoneticPr fontId="4"/>
  </si>
  <si>
    <t>ｶﾞ</t>
    <phoneticPr fontId="4"/>
  </si>
  <si>
    <t>ｶﾞ</t>
    <phoneticPr fontId="4"/>
  </si>
  <si>
    <t>ﾅ</t>
    <phoneticPr fontId="4"/>
  </si>
  <si>
    <t>ア</t>
    <phoneticPr fontId="4"/>
  </si>
  <si>
    <t>レ</t>
    <phoneticPr fontId="4"/>
  </si>
  <si>
    <t>ガ</t>
    <phoneticPr fontId="4"/>
  </si>
  <si>
    <t>ケ</t>
    <phoneticPr fontId="4"/>
  </si>
  <si>
    <t>ツ</t>
    <phoneticPr fontId="4"/>
  </si>
  <si>
    <t>ドウチョウ　タロウ</t>
    <phoneticPr fontId="4"/>
  </si>
  <si>
    <t>れ</t>
    <phoneticPr fontId="4"/>
  </si>
  <si>
    <t>ん</t>
    <phoneticPr fontId="4"/>
  </si>
  <si>
    <t>（</t>
    <phoneticPr fontId="4"/>
  </si>
  <si>
    <t>）</t>
    <phoneticPr fontId="4"/>
  </si>
  <si>
    <t>１</t>
    <phoneticPr fontId="4"/>
  </si>
  <si>
    <t>０</t>
    <phoneticPr fontId="4"/>
  </si>
  <si>
    <t>○</t>
    <phoneticPr fontId="4"/>
  </si>
  <si>
    <t>０</t>
    <phoneticPr fontId="4"/>
  </si>
  <si>
    <t>０</t>
    <phoneticPr fontId="4"/>
  </si>
  <si>
    <t>＊</t>
    <phoneticPr fontId="4"/>
  </si>
  <si>
    <t>０</t>
    <phoneticPr fontId="4"/>
  </si>
  <si>
    <t>（</t>
    <phoneticPr fontId="4"/>
  </si>
  <si>
    <t>○</t>
    <phoneticPr fontId="4"/>
  </si>
  <si>
    <t>-</t>
    <phoneticPr fontId="4"/>
  </si>
  <si>
    <t>＊</t>
    <phoneticPr fontId="4"/>
  </si>
  <si>
    <t>０</t>
    <phoneticPr fontId="4"/>
  </si>
  <si>
    <t>（</t>
    <phoneticPr fontId="4"/>
  </si>
  <si>
    <t>）</t>
    <phoneticPr fontId="4"/>
  </si>
  <si>
    <t>-</t>
    <phoneticPr fontId="4"/>
  </si>
  <si>
    <t>＊</t>
    <phoneticPr fontId="4"/>
  </si>
  <si>
    <t>（</t>
    <phoneticPr fontId="4"/>
  </si>
  <si>
    <t>０</t>
    <phoneticPr fontId="4"/>
  </si>
  <si>
    <t>＊</t>
    <phoneticPr fontId="4"/>
  </si>
  <si>
    <t>ボ</t>
    <phoneticPr fontId="4"/>
  </si>
  <si>
    <t>ー</t>
    <phoneticPr fontId="4"/>
  </si>
  <si>
    <t>リ</t>
    <phoneticPr fontId="4"/>
  </si>
  <si>
    <t>ン</t>
    <phoneticPr fontId="4"/>
  </si>
  <si>
    <t>グ</t>
    <phoneticPr fontId="4"/>
  </si>
  <si>
    <t>-</t>
    <phoneticPr fontId="4"/>
  </si>
  <si>
    <t>ノ</t>
    <phoneticPr fontId="4"/>
  </si>
  <si>
    <t>（</t>
    <phoneticPr fontId="4"/>
  </si>
  <si>
    <t>○</t>
    <phoneticPr fontId="4"/>
  </si>
  <si>
    <t>コ</t>
    <phoneticPr fontId="4"/>
  </si>
  <si>
    <t>ン</t>
    <phoneticPr fontId="4"/>
  </si>
  <si>
    <t>サ</t>
    <phoneticPr fontId="4"/>
  </si>
  <si>
    <t>ル</t>
    <phoneticPr fontId="4"/>
  </si>
  <si>
    <t>タ</t>
    <phoneticPr fontId="4"/>
  </si>
  <si>
    <t>ト</t>
    <phoneticPr fontId="4"/>
  </si>
  <si>
    <t>り</t>
    <phoneticPr fontId="4"/>
  </si>
  <si>
    <t>ん</t>
    <phoneticPr fontId="4"/>
  </si>
  <si>
    <t>ご</t>
    <phoneticPr fontId="4"/>
  </si>
  <si>
    <t>０</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</si>
  <si>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</si>
  <si>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</si>
  <si>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</si>
  <si>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</si>
  <si>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</si>
  <si>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</si>
  <si>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</si>
  <si>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</si>
  <si>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</si>
  <si>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</si>
  <si>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</si>
  <si>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サ</t>
    <phoneticPr fontId="4"/>
  </si>
  <si>
    <t>ル</t>
    <phoneticPr fontId="4"/>
  </si>
  <si>
    <t>タ</t>
    <phoneticPr fontId="4"/>
  </si>
  <si>
    <t>（</t>
    <phoneticPr fontId="4"/>
  </si>
  <si>
    <t>名　　　　称</t>
    <rPh sb="0" eb="1">
      <t>メイ</t>
    </rPh>
    <rPh sb="5" eb="6">
      <t>ショウ</t>
    </rPh>
    <phoneticPr fontId="52"/>
  </si>
  <si>
    <t>住　　　　　　所</t>
    <rPh sb="0" eb="1">
      <t>ジュウ</t>
    </rPh>
    <rPh sb="7" eb="8">
      <t>ショ</t>
    </rPh>
    <phoneticPr fontId="52"/>
  </si>
  <si>
    <t>電 話 番 号</t>
    <rPh sb="0" eb="1">
      <t>デン</t>
    </rPh>
    <rPh sb="2" eb="3">
      <t>ハナシ</t>
    </rPh>
    <rPh sb="4" eb="5">
      <t>バン</t>
    </rPh>
    <rPh sb="6" eb="7">
      <t>ゴウ</t>
    </rPh>
    <phoneticPr fontId="52"/>
  </si>
  <si>
    <t>北海道庁建設部
建設政策局建設管理課</t>
    <rPh sb="0" eb="3">
      <t>ホッカイドウ</t>
    </rPh>
    <rPh sb="3" eb="4">
      <t>チョウ</t>
    </rPh>
    <rPh sb="4" eb="7">
      <t>ケンセツブ</t>
    </rPh>
    <rPh sb="8" eb="10">
      <t>ケンセツ</t>
    </rPh>
    <rPh sb="10" eb="12">
      <t>セイサク</t>
    </rPh>
    <rPh sb="12" eb="13">
      <t>キョク</t>
    </rPh>
    <rPh sb="13" eb="15">
      <t>ケンセツ</t>
    </rPh>
    <rPh sb="15" eb="18">
      <t>カンリカ</t>
    </rPh>
    <phoneticPr fontId="52"/>
  </si>
  <si>
    <t>〒060-8588</t>
    <phoneticPr fontId="52"/>
  </si>
  <si>
    <t>札幌市中央区北３条西６丁目</t>
    <rPh sb="0" eb="3">
      <t>サッポロシ</t>
    </rPh>
    <rPh sb="3" eb="6">
      <t>チュウオウク</t>
    </rPh>
    <rPh sb="6" eb="7">
      <t>キタ</t>
    </rPh>
    <rPh sb="8" eb="9">
      <t>ジョウ</t>
    </rPh>
    <rPh sb="9" eb="10">
      <t>ニシ</t>
    </rPh>
    <rPh sb="11" eb="13">
      <t>チョウメ</t>
    </rPh>
    <phoneticPr fontId="52"/>
  </si>
  <si>
    <t>(011)  231-4111 (代表)
 内線29-716,29-714</t>
    <rPh sb="17" eb="19">
      <t>ダイヒョウ</t>
    </rPh>
    <rPh sb="22" eb="24">
      <t>ナイセン</t>
    </rPh>
    <phoneticPr fontId="52"/>
  </si>
  <si>
    <t>石狩振興局総務課</t>
    <rPh sb="0" eb="2">
      <t>イシカリ</t>
    </rPh>
    <rPh sb="2" eb="5">
      <t>シンコウキョク</t>
    </rPh>
    <rPh sb="5" eb="8">
      <t>ソウムカ</t>
    </rPh>
    <phoneticPr fontId="52"/>
  </si>
  <si>
    <t>〒060-8558</t>
    <phoneticPr fontId="52"/>
  </si>
  <si>
    <t>札幌市中央区北３条西７丁目道庁別館</t>
    <rPh sb="0" eb="3">
      <t>サッポロシ</t>
    </rPh>
    <rPh sb="3" eb="6">
      <t>チュウオウク</t>
    </rPh>
    <rPh sb="6" eb="7">
      <t>キタ</t>
    </rPh>
    <rPh sb="8" eb="9">
      <t>ジョウ</t>
    </rPh>
    <rPh sb="9" eb="10">
      <t>ニシ</t>
    </rPh>
    <rPh sb="11" eb="13">
      <t>チョウメ</t>
    </rPh>
    <rPh sb="13" eb="15">
      <t>ドウチョウ</t>
    </rPh>
    <rPh sb="15" eb="17">
      <t>ベッカン</t>
    </rPh>
    <phoneticPr fontId="52"/>
  </si>
  <si>
    <t>(011)  204-5811 (直通)</t>
    <rPh sb="17" eb="19">
      <t>チョクツウ</t>
    </rPh>
    <phoneticPr fontId="52"/>
  </si>
  <si>
    <t>渡島総合振興局総務課</t>
    <rPh sb="0" eb="2">
      <t>オシマ</t>
    </rPh>
    <rPh sb="2" eb="4">
      <t>ソウゴウ</t>
    </rPh>
    <rPh sb="4" eb="7">
      <t>シンコウキョク</t>
    </rPh>
    <rPh sb="7" eb="10">
      <t>ソウムカ</t>
    </rPh>
    <phoneticPr fontId="52"/>
  </si>
  <si>
    <t>〒041-8558</t>
    <phoneticPr fontId="52"/>
  </si>
  <si>
    <t>函館市美原４丁目６番１６号</t>
    <rPh sb="0" eb="3">
      <t>ハコダテシ</t>
    </rPh>
    <rPh sb="3" eb="4">
      <t>ミ</t>
    </rPh>
    <rPh sb="4" eb="5">
      <t>ハラ</t>
    </rPh>
    <rPh sb="6" eb="8">
      <t>チョウメ</t>
    </rPh>
    <rPh sb="9" eb="10">
      <t>バン</t>
    </rPh>
    <rPh sb="12" eb="13">
      <t>ゴウ</t>
    </rPh>
    <phoneticPr fontId="52"/>
  </si>
  <si>
    <t>(0138)  47-9418 (直通)</t>
    <rPh sb="17" eb="19">
      <t>チョクツウ</t>
    </rPh>
    <phoneticPr fontId="52"/>
  </si>
  <si>
    <t>檜山振興局総務課</t>
    <rPh sb="0" eb="2">
      <t>ヒヤマ</t>
    </rPh>
    <rPh sb="2" eb="5">
      <t>シンコウキョク</t>
    </rPh>
    <rPh sb="5" eb="8">
      <t>ソウムカ</t>
    </rPh>
    <phoneticPr fontId="52"/>
  </si>
  <si>
    <t>〒043-8558</t>
    <phoneticPr fontId="52"/>
  </si>
  <si>
    <t>檜山郡江差町字陣屋町３３６－３</t>
    <rPh sb="0" eb="3">
      <t>ヒヤマグン</t>
    </rPh>
    <rPh sb="3" eb="6">
      <t>エサシチョウ</t>
    </rPh>
    <rPh sb="6" eb="7">
      <t>アザ</t>
    </rPh>
    <rPh sb="7" eb="8">
      <t>ジン</t>
    </rPh>
    <rPh sb="8" eb="9">
      <t>ヤ</t>
    </rPh>
    <rPh sb="9" eb="10">
      <t>チョウ</t>
    </rPh>
    <phoneticPr fontId="52"/>
  </si>
  <si>
    <t>(0139)  52-6460 (直通)</t>
    <phoneticPr fontId="52"/>
  </si>
  <si>
    <t>後志総合振興局総務課</t>
    <rPh sb="0" eb="2">
      <t>シリベシ</t>
    </rPh>
    <rPh sb="2" eb="4">
      <t>ソウゴウ</t>
    </rPh>
    <rPh sb="4" eb="7">
      <t>シンコウキョク</t>
    </rPh>
    <rPh sb="7" eb="10">
      <t>ソウムカ</t>
    </rPh>
    <phoneticPr fontId="52"/>
  </si>
  <si>
    <t>〒044-8588</t>
    <phoneticPr fontId="52"/>
  </si>
  <si>
    <t>虻田郡倶知安町北１条東２丁目</t>
    <rPh sb="0" eb="3">
      <t>アブタグン</t>
    </rPh>
    <rPh sb="3" eb="6">
      <t>クッチャン</t>
    </rPh>
    <rPh sb="6" eb="7">
      <t>チョウ</t>
    </rPh>
    <rPh sb="7" eb="8">
      <t>キタ</t>
    </rPh>
    <rPh sb="9" eb="10">
      <t>ジョウ</t>
    </rPh>
    <rPh sb="10" eb="11">
      <t>ヒガシ</t>
    </rPh>
    <rPh sb="12" eb="14">
      <t>チョウメ</t>
    </rPh>
    <phoneticPr fontId="52"/>
  </si>
  <si>
    <t>(0136)  23-1326 (直通)</t>
    <phoneticPr fontId="52"/>
  </si>
  <si>
    <t>空知総合振興局総務課</t>
    <rPh sb="0" eb="2">
      <t>ソラチ</t>
    </rPh>
    <rPh sb="2" eb="4">
      <t>ソウゴウ</t>
    </rPh>
    <rPh sb="4" eb="6">
      <t>シンコウ</t>
    </rPh>
    <rPh sb="6" eb="7">
      <t>キョク</t>
    </rPh>
    <rPh sb="7" eb="10">
      <t>ソウムカ</t>
    </rPh>
    <phoneticPr fontId="52"/>
  </si>
  <si>
    <t>〒068-8558</t>
    <phoneticPr fontId="52"/>
  </si>
  <si>
    <t>岩見沢市８条西５丁目</t>
    <rPh sb="0" eb="4">
      <t>イワミザワシ</t>
    </rPh>
    <rPh sb="5" eb="6">
      <t>ジョウ</t>
    </rPh>
    <rPh sb="6" eb="7">
      <t>ニシ</t>
    </rPh>
    <rPh sb="8" eb="10">
      <t>チョウメ</t>
    </rPh>
    <phoneticPr fontId="52"/>
  </si>
  <si>
    <t>(0126)  20-0023 (直通)</t>
    <phoneticPr fontId="52"/>
  </si>
  <si>
    <t>上川総合振興局総務課</t>
    <rPh sb="0" eb="2">
      <t>カミカワ</t>
    </rPh>
    <rPh sb="2" eb="4">
      <t>ソウゴウ</t>
    </rPh>
    <rPh sb="4" eb="7">
      <t>シンコウキョク</t>
    </rPh>
    <rPh sb="7" eb="10">
      <t>ソウムカ</t>
    </rPh>
    <phoneticPr fontId="52"/>
  </si>
  <si>
    <t>〒079-8610</t>
    <phoneticPr fontId="52"/>
  </si>
  <si>
    <t>旭川市永山６条１９丁目１番１号</t>
    <rPh sb="0" eb="3">
      <t>アサヒカワシ</t>
    </rPh>
    <rPh sb="3" eb="5">
      <t>ナガヤマ</t>
    </rPh>
    <rPh sb="6" eb="7">
      <t>ジョウ</t>
    </rPh>
    <rPh sb="9" eb="11">
      <t>チョウメ</t>
    </rPh>
    <rPh sb="12" eb="13">
      <t>バン</t>
    </rPh>
    <rPh sb="14" eb="15">
      <t>ゴウ</t>
    </rPh>
    <phoneticPr fontId="52"/>
  </si>
  <si>
    <t>(0166)  46-5909 (直通)</t>
    <phoneticPr fontId="52"/>
  </si>
  <si>
    <t>留萌振興局総務課</t>
    <rPh sb="0" eb="2">
      <t>ルモイ</t>
    </rPh>
    <rPh sb="2" eb="5">
      <t>シンコウキョク</t>
    </rPh>
    <rPh sb="5" eb="8">
      <t>ソウムカ</t>
    </rPh>
    <phoneticPr fontId="52"/>
  </si>
  <si>
    <t>〒077-8585</t>
    <phoneticPr fontId="52"/>
  </si>
  <si>
    <t>留萌市住之江町２丁目１－２</t>
    <rPh sb="0" eb="3">
      <t>ルモイシ</t>
    </rPh>
    <rPh sb="3" eb="6">
      <t>スミノエ</t>
    </rPh>
    <rPh sb="6" eb="7">
      <t>チョウ</t>
    </rPh>
    <rPh sb="8" eb="10">
      <t>チョウメ</t>
    </rPh>
    <phoneticPr fontId="52"/>
  </si>
  <si>
    <t>(0164)  42-8412 (直通)</t>
    <phoneticPr fontId="52"/>
  </si>
  <si>
    <t>宗谷総合振興局総務課</t>
    <rPh sb="0" eb="2">
      <t>ソウヤ</t>
    </rPh>
    <rPh sb="2" eb="4">
      <t>ソウゴウ</t>
    </rPh>
    <rPh sb="4" eb="7">
      <t>シンコウキョク</t>
    </rPh>
    <rPh sb="7" eb="10">
      <t>ソウムカ</t>
    </rPh>
    <phoneticPr fontId="52"/>
  </si>
  <si>
    <t>〒097-8558</t>
    <phoneticPr fontId="52"/>
  </si>
  <si>
    <t>稚内市末広４丁目２－２７</t>
    <rPh sb="0" eb="3">
      <t>ワッカナイシ</t>
    </rPh>
    <rPh sb="3" eb="5">
      <t>スエヒロ</t>
    </rPh>
    <rPh sb="6" eb="8">
      <t>チョウメ</t>
    </rPh>
    <phoneticPr fontId="52"/>
  </si>
  <si>
    <t>(0162)  33-2911 (直通)</t>
    <phoneticPr fontId="52"/>
  </si>
  <si>
    <t>オホーツク総合振興局総務課</t>
    <rPh sb="5" eb="7">
      <t>ソウゴウ</t>
    </rPh>
    <rPh sb="7" eb="10">
      <t>シンコウキョク</t>
    </rPh>
    <rPh sb="10" eb="13">
      <t>ソウムカ</t>
    </rPh>
    <phoneticPr fontId="52"/>
  </si>
  <si>
    <t>〒093-8585</t>
    <phoneticPr fontId="52"/>
  </si>
  <si>
    <t>網走市北７条西３丁目</t>
    <rPh sb="0" eb="3">
      <t>アバシリシ</t>
    </rPh>
    <rPh sb="3" eb="4">
      <t>キタ</t>
    </rPh>
    <rPh sb="5" eb="6">
      <t>ジョウ</t>
    </rPh>
    <rPh sb="6" eb="7">
      <t>ニシ</t>
    </rPh>
    <rPh sb="8" eb="10">
      <t>チョウメ</t>
    </rPh>
    <phoneticPr fontId="52"/>
  </si>
  <si>
    <t>(0152)  41-0610 (直通)</t>
    <phoneticPr fontId="52"/>
  </si>
  <si>
    <t>胆振総合振興局総務課</t>
    <rPh sb="0" eb="2">
      <t>イブリ</t>
    </rPh>
    <rPh sb="2" eb="4">
      <t>ソウゴウ</t>
    </rPh>
    <rPh sb="4" eb="7">
      <t>シンコウキョク</t>
    </rPh>
    <rPh sb="7" eb="10">
      <t>ソウムカ</t>
    </rPh>
    <phoneticPr fontId="52"/>
  </si>
  <si>
    <t>〒051-8558</t>
    <phoneticPr fontId="52"/>
  </si>
  <si>
    <t xml:space="preserve">室蘭市海岸町１丁目４番１号むろらん広域センタービル </t>
    <rPh sb="0" eb="3">
      <t>ムロランシ</t>
    </rPh>
    <rPh sb="3" eb="6">
      <t>カイガンチョウ</t>
    </rPh>
    <rPh sb="7" eb="9">
      <t>チョウメ</t>
    </rPh>
    <rPh sb="10" eb="11">
      <t>バン</t>
    </rPh>
    <rPh sb="12" eb="13">
      <t>ゴウ</t>
    </rPh>
    <phoneticPr fontId="52"/>
  </si>
  <si>
    <t>(0143)  24-9505 (直通)</t>
    <phoneticPr fontId="52"/>
  </si>
  <si>
    <t>日高振興局総務課</t>
    <rPh sb="0" eb="2">
      <t>ヒダカ</t>
    </rPh>
    <rPh sb="2" eb="5">
      <t>シンコウキョク</t>
    </rPh>
    <rPh sb="5" eb="8">
      <t>ソウムカ</t>
    </rPh>
    <phoneticPr fontId="52"/>
  </si>
  <si>
    <t>〒057-8558</t>
    <phoneticPr fontId="52"/>
  </si>
  <si>
    <t>浦河郡浦河町栄丘東通５６号</t>
    <rPh sb="0" eb="3">
      <t>ウラカワグン</t>
    </rPh>
    <rPh sb="3" eb="6">
      <t>ウラカワチョウ</t>
    </rPh>
    <rPh sb="6" eb="7">
      <t>サカエ</t>
    </rPh>
    <rPh sb="7" eb="8">
      <t>オカ</t>
    </rPh>
    <rPh sb="8" eb="9">
      <t>ヒガシ</t>
    </rPh>
    <rPh sb="9" eb="10">
      <t>ツウ</t>
    </rPh>
    <rPh sb="12" eb="13">
      <t>ゴウ</t>
    </rPh>
    <phoneticPr fontId="52"/>
  </si>
  <si>
    <t>(0146)  22-9054 (直通)</t>
    <phoneticPr fontId="52"/>
  </si>
  <si>
    <t>十勝総合振興局総務課</t>
    <rPh sb="0" eb="2">
      <t>トカチ</t>
    </rPh>
    <rPh sb="2" eb="4">
      <t>ソウゴウ</t>
    </rPh>
    <rPh sb="4" eb="7">
      <t>シンコウキョク</t>
    </rPh>
    <rPh sb="7" eb="10">
      <t>ソウムカ</t>
    </rPh>
    <phoneticPr fontId="52"/>
  </si>
  <si>
    <t>〒080-8588</t>
    <phoneticPr fontId="52"/>
  </si>
  <si>
    <t>帯広市東３条南３丁目</t>
    <rPh sb="0" eb="3">
      <t>オビヒロシ</t>
    </rPh>
    <rPh sb="3" eb="4">
      <t>ヒガシ</t>
    </rPh>
    <rPh sb="5" eb="6">
      <t>ジョウ</t>
    </rPh>
    <rPh sb="6" eb="7">
      <t>ミナミ</t>
    </rPh>
    <rPh sb="8" eb="10">
      <t>チョウメ</t>
    </rPh>
    <phoneticPr fontId="52"/>
  </si>
  <si>
    <t>(0155)  27-8509 (直通)</t>
    <phoneticPr fontId="52"/>
  </si>
  <si>
    <t>釧路総合振興局総務課</t>
    <rPh sb="0" eb="2">
      <t>クシロ</t>
    </rPh>
    <rPh sb="2" eb="4">
      <t>ソウゴウ</t>
    </rPh>
    <rPh sb="4" eb="6">
      <t>シンコウ</t>
    </rPh>
    <rPh sb="6" eb="7">
      <t>キョク</t>
    </rPh>
    <rPh sb="7" eb="10">
      <t>ソウムカ</t>
    </rPh>
    <phoneticPr fontId="52"/>
  </si>
  <si>
    <t>〒085-8588</t>
    <phoneticPr fontId="52"/>
  </si>
  <si>
    <t>釧路市浦見２丁目２番５４号</t>
    <rPh sb="0" eb="3">
      <t>クシロシ</t>
    </rPh>
    <rPh sb="3" eb="5">
      <t>ウラミ</t>
    </rPh>
    <rPh sb="6" eb="8">
      <t>チョウメ</t>
    </rPh>
    <rPh sb="9" eb="10">
      <t>バン</t>
    </rPh>
    <rPh sb="12" eb="13">
      <t>ゴウ</t>
    </rPh>
    <phoneticPr fontId="52"/>
  </si>
  <si>
    <t>(0154)  43-9131 (直通)</t>
    <phoneticPr fontId="52"/>
  </si>
  <si>
    <t>根室振興局総務課</t>
    <rPh sb="0" eb="2">
      <t>ネムロ</t>
    </rPh>
    <rPh sb="2" eb="5">
      <t>シンコウキョク</t>
    </rPh>
    <rPh sb="5" eb="8">
      <t>ソウムカ</t>
    </rPh>
    <phoneticPr fontId="52"/>
  </si>
  <si>
    <t>〒087-8588</t>
    <phoneticPr fontId="52"/>
  </si>
  <si>
    <t>根室市常盤町３丁目２８番地</t>
    <rPh sb="0" eb="3">
      <t>ネムロシ</t>
    </rPh>
    <rPh sb="3" eb="6">
      <t>トキワチョウ</t>
    </rPh>
    <rPh sb="7" eb="9">
      <t>チョウメ</t>
    </rPh>
    <rPh sb="11" eb="13">
      <t>バンチ</t>
    </rPh>
    <phoneticPr fontId="52"/>
  </si>
  <si>
    <t>(0153)  23-6813 (直通)</t>
    <phoneticPr fontId="52"/>
  </si>
  <si>
    <t>※　提出先</t>
    <rPh sb="2" eb="4">
      <t>テイシュツ</t>
    </rPh>
    <rPh sb="4" eb="5">
      <t>サキ</t>
    </rPh>
    <phoneticPr fontId="4"/>
  </si>
  <si>
    <t>20</t>
    <phoneticPr fontId="4"/>
  </si>
  <si>
    <t>2</t>
    <phoneticPr fontId="4"/>
  </si>
  <si>
    <t>0</t>
    <phoneticPr fontId="4"/>
  </si>
  <si>
    <t>働き方改革推進企業</t>
    <rPh sb="0" eb="1">
      <t>ハタラ</t>
    </rPh>
    <rPh sb="2" eb="3">
      <t>カタ</t>
    </rPh>
    <rPh sb="3" eb="5">
      <t>カイカク</t>
    </rPh>
    <rPh sb="5" eb="7">
      <t>スイシン</t>
    </rPh>
    <rPh sb="7" eb="9">
      <t>キギョウ</t>
    </rPh>
    <phoneticPr fontId="4"/>
  </si>
  <si>
    <t>ゴールド・シルバー</t>
  </si>
  <si>
    <t>ブロンズ</t>
  </si>
  <si>
    <t>ホワイト</t>
  </si>
  <si>
    <t>事業継続力強化又はBCP策定</t>
    <rPh sb="0" eb="2">
      <t>ジギョウ</t>
    </rPh>
    <rPh sb="2" eb="4">
      <t>ケイゾク</t>
    </rPh>
    <rPh sb="4" eb="5">
      <t>リョク</t>
    </rPh>
    <rPh sb="5" eb="7">
      <t>キョウカ</t>
    </rPh>
    <rPh sb="7" eb="8">
      <t>マタ</t>
    </rPh>
    <rPh sb="12" eb="14">
      <t>サクテイ</t>
    </rPh>
    <phoneticPr fontId="4"/>
  </si>
  <si>
    <t>地域社会の維持</t>
    <rPh sb="0" eb="2">
      <t>チイキ</t>
    </rPh>
    <rPh sb="2" eb="4">
      <t>シャカイ</t>
    </rPh>
    <rPh sb="5" eb="7">
      <t>イジ</t>
    </rPh>
    <phoneticPr fontId="52"/>
  </si>
  <si>
    <t>その他機関等</t>
    <rPh sb="2" eb="3">
      <t>タ</t>
    </rPh>
    <rPh sb="3" eb="5">
      <t>キカン</t>
    </rPh>
    <rPh sb="5" eb="6">
      <t>ナド</t>
    </rPh>
    <phoneticPr fontId="4"/>
  </si>
  <si>
    <t>自治会等</t>
    <rPh sb="0" eb="3">
      <t>ジチカイ</t>
    </rPh>
    <rPh sb="3" eb="4">
      <t>ナド</t>
    </rPh>
    <phoneticPr fontId="4"/>
  </si>
  <si>
    <t>01</t>
    <phoneticPr fontId="4"/>
  </si>
  <si>
    <t>申請区分</t>
    <rPh sb="0" eb="2">
      <t>シンセイ</t>
    </rPh>
    <rPh sb="2" eb="4">
      <t>クブン</t>
    </rPh>
    <phoneticPr fontId="4"/>
  </si>
  <si>
    <t>03</t>
    <phoneticPr fontId="4"/>
  </si>
  <si>
    <t>部署コード</t>
    <rPh sb="0" eb="2">
      <t>ブショ</t>
    </rPh>
    <phoneticPr fontId="4"/>
  </si>
  <si>
    <t>04</t>
    <phoneticPr fontId="4"/>
  </si>
  <si>
    <t>建設業許可番号又は整理番号</t>
    <rPh sb="0" eb="3">
      <t>ケンセツギョウ</t>
    </rPh>
    <rPh sb="3" eb="5">
      <t>キョカ</t>
    </rPh>
    <rPh sb="5" eb="7">
      <t>バンゴウ</t>
    </rPh>
    <rPh sb="7" eb="8">
      <t>マタ</t>
    </rPh>
    <rPh sb="9" eb="11">
      <t>セイリ</t>
    </rPh>
    <rPh sb="11" eb="13">
      <t>バンゴウ</t>
    </rPh>
    <phoneticPr fontId="4"/>
  </si>
  <si>
    <t>市町村コード</t>
    <rPh sb="0" eb="3">
      <t>シチョウソン</t>
    </rPh>
    <phoneticPr fontId="4"/>
  </si>
  <si>
    <t>代表者</t>
    <rPh sb="0" eb="3">
      <t>ダイヒョウシャ</t>
    </rPh>
    <phoneticPr fontId="4"/>
  </si>
  <si>
    <t>役職名</t>
    <rPh sb="0" eb="3">
      <t>ヤクショクメイ</t>
    </rPh>
    <phoneticPr fontId="4"/>
  </si>
  <si>
    <t>フリガナ</t>
    <phoneticPr fontId="4"/>
  </si>
  <si>
    <t>漢字</t>
    <rPh sb="0" eb="2">
      <t>カンジ</t>
    </rPh>
    <phoneticPr fontId="4"/>
  </si>
  <si>
    <t>氏名</t>
    <rPh sb="0" eb="2">
      <t>シメイ</t>
    </rPh>
    <phoneticPr fontId="4"/>
  </si>
  <si>
    <t>住所及び電話番号等</t>
    <rPh sb="0" eb="2">
      <t>ジュウショ</t>
    </rPh>
    <rPh sb="2" eb="3">
      <t>オヨ</t>
    </rPh>
    <rPh sb="4" eb="6">
      <t>デンワ</t>
    </rPh>
    <rPh sb="6" eb="8">
      <t>バンゴウ</t>
    </rPh>
    <rPh sb="8" eb="9">
      <t>ナド</t>
    </rPh>
    <phoneticPr fontId="4"/>
  </si>
  <si>
    <t>主たる営業所の所在地</t>
    <rPh sb="0" eb="1">
      <t>シュ</t>
    </rPh>
    <rPh sb="3" eb="6">
      <t>エイギョウショ</t>
    </rPh>
    <rPh sb="7" eb="10">
      <t>ショザイチ</t>
    </rPh>
    <phoneticPr fontId="4"/>
  </si>
  <si>
    <t>営業所等の名称</t>
    <rPh sb="0" eb="3">
      <t>エイギョウショ</t>
    </rPh>
    <rPh sb="3" eb="4">
      <t>ナド</t>
    </rPh>
    <rPh sb="5" eb="7">
      <t>メイショウ</t>
    </rPh>
    <phoneticPr fontId="4"/>
  </si>
  <si>
    <t>営業所１</t>
    <rPh sb="0" eb="3">
      <t>エイギョウショ</t>
    </rPh>
    <phoneticPr fontId="4"/>
  </si>
  <si>
    <t>営業所２</t>
    <rPh sb="0" eb="3">
      <t>エイギョウショ</t>
    </rPh>
    <phoneticPr fontId="4"/>
  </si>
  <si>
    <t>営業所３</t>
    <rPh sb="0" eb="3">
      <t>エイギョウショ</t>
    </rPh>
    <phoneticPr fontId="4"/>
  </si>
  <si>
    <t>営業所４</t>
    <rPh sb="0" eb="3">
      <t>エイギョウショ</t>
    </rPh>
    <phoneticPr fontId="4"/>
  </si>
  <si>
    <t>営業所５</t>
    <rPh sb="0" eb="3">
      <t>エイギョウショ</t>
    </rPh>
    <phoneticPr fontId="4"/>
  </si>
  <si>
    <t>営業所６</t>
    <rPh sb="0" eb="3">
      <t>エイギョウショ</t>
    </rPh>
    <phoneticPr fontId="4"/>
  </si>
  <si>
    <t>営業所７</t>
    <rPh sb="0" eb="3">
      <t>エイギョウショ</t>
    </rPh>
    <phoneticPr fontId="4"/>
  </si>
  <si>
    <t>営業所８</t>
    <rPh sb="0" eb="3">
      <t>エイギョウショ</t>
    </rPh>
    <phoneticPr fontId="4"/>
  </si>
  <si>
    <t>営業所９</t>
    <rPh sb="0" eb="3">
      <t>エイギョウショ</t>
    </rPh>
    <phoneticPr fontId="4"/>
  </si>
  <si>
    <t>営業所１０</t>
    <rPh sb="0" eb="3">
      <t>エイギョウショ</t>
    </rPh>
    <phoneticPr fontId="4"/>
  </si>
  <si>
    <t>所在地</t>
    <rPh sb="0" eb="3">
      <t>ショザイチ</t>
    </rPh>
    <phoneticPr fontId="4"/>
  </si>
  <si>
    <t>舗装プラントの所在地１(道内のみ)</t>
    <rPh sb="0" eb="2">
      <t>ホソウ</t>
    </rPh>
    <rPh sb="7" eb="10">
      <t>ショザイチ</t>
    </rPh>
    <rPh sb="12" eb="14">
      <t>ドウナイ</t>
    </rPh>
    <phoneticPr fontId="4"/>
  </si>
  <si>
    <t>舗装プラントの所在地２(道内のみ)</t>
    <rPh sb="0" eb="2">
      <t>ホソウ</t>
    </rPh>
    <rPh sb="7" eb="10">
      <t>ショザイチ</t>
    </rPh>
    <rPh sb="12" eb="14">
      <t>ドウナイ</t>
    </rPh>
    <phoneticPr fontId="4"/>
  </si>
  <si>
    <t>舗装プラントの所在地３(道内のみ)</t>
    <rPh sb="0" eb="2">
      <t>ホソウ</t>
    </rPh>
    <rPh sb="7" eb="10">
      <t>ショザイチ</t>
    </rPh>
    <rPh sb="12" eb="14">
      <t>ドウナイ</t>
    </rPh>
    <phoneticPr fontId="4"/>
  </si>
  <si>
    <t>鋼橋上部の製作工場所在地１(道内・道外)</t>
    <rPh sb="0" eb="2">
      <t>コウキョウ</t>
    </rPh>
    <rPh sb="2" eb="4">
      <t>ジョウブ</t>
    </rPh>
    <rPh sb="5" eb="7">
      <t>セイサク</t>
    </rPh>
    <rPh sb="7" eb="9">
      <t>コウジョウ</t>
    </rPh>
    <rPh sb="9" eb="12">
      <t>ショザイチ</t>
    </rPh>
    <rPh sb="14" eb="16">
      <t>ドウナイ</t>
    </rPh>
    <rPh sb="17" eb="18">
      <t>ドウ</t>
    </rPh>
    <rPh sb="18" eb="19">
      <t>ガイ</t>
    </rPh>
    <phoneticPr fontId="4"/>
  </si>
  <si>
    <t>鋼橋上部の製作工場所在地２(道内・道外)</t>
    <rPh sb="0" eb="2">
      <t>コウキョウ</t>
    </rPh>
    <rPh sb="2" eb="4">
      <t>ジョウブ</t>
    </rPh>
    <rPh sb="5" eb="7">
      <t>セイサク</t>
    </rPh>
    <rPh sb="7" eb="9">
      <t>コウジョウ</t>
    </rPh>
    <rPh sb="9" eb="12">
      <t>ショザイチ</t>
    </rPh>
    <rPh sb="14" eb="16">
      <t>ドウナイ</t>
    </rPh>
    <rPh sb="17" eb="18">
      <t>ドウ</t>
    </rPh>
    <rPh sb="18" eb="19">
      <t>ガイ</t>
    </rPh>
    <phoneticPr fontId="4"/>
  </si>
  <si>
    <t>工場等</t>
    <rPh sb="0" eb="2">
      <t>コウジョウ</t>
    </rPh>
    <rPh sb="2" eb="3">
      <t>ナド</t>
    </rPh>
    <phoneticPr fontId="4"/>
  </si>
  <si>
    <t>支店等の建設業法第３条許可の有無</t>
    <phoneticPr fontId="4"/>
  </si>
  <si>
    <t>郵便番号</t>
    <rPh sb="0" eb="4">
      <t>ユウビンバンゴウ</t>
    </rPh>
    <phoneticPr fontId="4"/>
  </si>
  <si>
    <t>09</t>
    <phoneticPr fontId="4"/>
  </si>
  <si>
    <t>建設業許可・経審</t>
    <rPh sb="0" eb="3">
      <t>ケンセツギョウ</t>
    </rPh>
    <rPh sb="3" eb="5">
      <t>キョカ</t>
    </rPh>
    <rPh sb="6" eb="8">
      <t>ケイシン</t>
    </rPh>
    <phoneticPr fontId="4"/>
  </si>
  <si>
    <t>主たる営業所</t>
    <rPh sb="0" eb="1">
      <t>シュ</t>
    </rPh>
    <rPh sb="3" eb="6">
      <t>エイギョウショ</t>
    </rPh>
    <phoneticPr fontId="4"/>
  </si>
  <si>
    <t>営業所等の所在地</t>
    <rPh sb="0" eb="3">
      <t>エイギョウショ</t>
    </rPh>
    <rPh sb="3" eb="4">
      <t>ナド</t>
    </rPh>
    <rPh sb="5" eb="8">
      <t>ショザイチ</t>
    </rPh>
    <phoneticPr fontId="4"/>
  </si>
  <si>
    <t>経審</t>
    <rPh sb="0" eb="2">
      <t>ケイシン</t>
    </rPh>
    <phoneticPr fontId="4"/>
  </si>
  <si>
    <t>土</t>
  </si>
  <si>
    <t>建</t>
  </si>
  <si>
    <t>大</t>
  </si>
  <si>
    <t>左</t>
  </si>
  <si>
    <t>と</t>
  </si>
  <si>
    <t>屋</t>
  </si>
  <si>
    <t>電</t>
  </si>
  <si>
    <t>管</t>
  </si>
  <si>
    <t>タ</t>
  </si>
  <si>
    <t>鋼</t>
  </si>
  <si>
    <t>筋</t>
  </si>
  <si>
    <t>舗</t>
  </si>
  <si>
    <t>しゅ</t>
  </si>
  <si>
    <t>板</t>
  </si>
  <si>
    <t>ガ</t>
  </si>
  <si>
    <t>塗</t>
  </si>
  <si>
    <t>防</t>
  </si>
  <si>
    <t>内</t>
  </si>
  <si>
    <t>機</t>
  </si>
  <si>
    <t>絶</t>
  </si>
  <si>
    <t>通</t>
  </si>
  <si>
    <t>園</t>
  </si>
  <si>
    <t>井</t>
  </si>
  <si>
    <t>具</t>
  </si>
  <si>
    <t>水</t>
  </si>
  <si>
    <t>消</t>
  </si>
  <si>
    <t>清</t>
  </si>
  <si>
    <t>解</t>
  </si>
  <si>
    <t>会社の規模等</t>
    <rPh sb="0" eb="2">
      <t>カイシャ</t>
    </rPh>
    <rPh sb="3" eb="5">
      <t>キボ</t>
    </rPh>
    <rPh sb="5" eb="6">
      <t>ナド</t>
    </rPh>
    <phoneticPr fontId="4"/>
  </si>
  <si>
    <t>資本金（単位：千円）</t>
    <rPh sb="0" eb="3">
      <t>シホンキン</t>
    </rPh>
    <rPh sb="4" eb="6">
      <t>タンイ</t>
    </rPh>
    <rPh sb="7" eb="9">
      <t>センエン</t>
    </rPh>
    <phoneticPr fontId="4"/>
  </si>
  <si>
    <t>全職員数（人）</t>
    <rPh sb="0" eb="1">
      <t>ゼン</t>
    </rPh>
    <rPh sb="1" eb="3">
      <t>ショクイン</t>
    </rPh>
    <rPh sb="3" eb="4">
      <t>スウ</t>
    </rPh>
    <rPh sb="5" eb="6">
      <t>ニン</t>
    </rPh>
    <phoneticPr fontId="4"/>
  </si>
  <si>
    <t>10</t>
    <phoneticPr fontId="4"/>
  </si>
  <si>
    <t>建設工事等に係る職員数（人）</t>
    <rPh sb="0" eb="2">
      <t>ケンセツ</t>
    </rPh>
    <rPh sb="2" eb="4">
      <t>コウジ</t>
    </rPh>
    <rPh sb="4" eb="5">
      <t>ナド</t>
    </rPh>
    <rPh sb="6" eb="7">
      <t>カカ</t>
    </rPh>
    <rPh sb="8" eb="11">
      <t>ショクインスウ</t>
    </rPh>
    <rPh sb="12" eb="13">
      <t>ニン</t>
    </rPh>
    <phoneticPr fontId="4"/>
  </si>
  <si>
    <t>技術職員（有資格者）</t>
    <rPh sb="0" eb="2">
      <t>ギジュツ</t>
    </rPh>
    <rPh sb="2" eb="4">
      <t>ショクイン</t>
    </rPh>
    <rPh sb="5" eb="6">
      <t>ユウ</t>
    </rPh>
    <rPh sb="6" eb="8">
      <t>シカク</t>
    </rPh>
    <rPh sb="8" eb="9">
      <t>シャ</t>
    </rPh>
    <phoneticPr fontId="4"/>
  </si>
  <si>
    <t>技術職員（その他）</t>
    <rPh sb="0" eb="2">
      <t>ギジュツ</t>
    </rPh>
    <rPh sb="2" eb="4">
      <t>ショクイン</t>
    </rPh>
    <rPh sb="7" eb="8">
      <t>タ</t>
    </rPh>
    <phoneticPr fontId="4"/>
  </si>
  <si>
    <t>合計</t>
    <rPh sb="0" eb="2">
      <t>ゴウケイ</t>
    </rPh>
    <phoneticPr fontId="4"/>
  </si>
  <si>
    <t>必須入力</t>
    <rPh sb="0" eb="2">
      <t>ヒッス</t>
    </rPh>
    <rPh sb="2" eb="4">
      <t>ニュウリョク</t>
    </rPh>
    <phoneticPr fontId="4"/>
  </si>
  <si>
    <t>自動入力</t>
    <rPh sb="0" eb="2">
      <t>ジドウ</t>
    </rPh>
    <rPh sb="2" eb="4">
      <t>ニュウリョク</t>
    </rPh>
    <phoneticPr fontId="4"/>
  </si>
  <si>
    <t>入力不要</t>
    <rPh sb="0" eb="2">
      <t>ニュウリョク</t>
    </rPh>
    <rPh sb="2" eb="4">
      <t>フヨウ</t>
    </rPh>
    <phoneticPr fontId="4"/>
  </si>
  <si>
    <t>11</t>
    <phoneticPr fontId="4"/>
  </si>
  <si>
    <t>道内</t>
    <rPh sb="0" eb="1">
      <t>ドウ</t>
    </rPh>
    <rPh sb="1" eb="2">
      <t>ナイ</t>
    </rPh>
    <phoneticPr fontId="4"/>
  </si>
  <si>
    <t>技術職員</t>
    <rPh sb="0" eb="2">
      <t>ギジュツ</t>
    </rPh>
    <rPh sb="2" eb="4">
      <t>ショクイン</t>
    </rPh>
    <phoneticPr fontId="4"/>
  </si>
  <si>
    <t>全国技術職員数</t>
    <rPh sb="0" eb="2">
      <t>ゼンコク</t>
    </rPh>
    <rPh sb="2" eb="4">
      <t>ギジュツ</t>
    </rPh>
    <rPh sb="4" eb="6">
      <t>ショクイン</t>
    </rPh>
    <rPh sb="6" eb="7">
      <t>スウ</t>
    </rPh>
    <phoneticPr fontId="4"/>
  </si>
  <si>
    <t>共済組合等の加入状況</t>
    <rPh sb="0" eb="2">
      <t>キョウサイ</t>
    </rPh>
    <rPh sb="2" eb="4">
      <t>クミアイ</t>
    </rPh>
    <rPh sb="4" eb="5">
      <t>ナド</t>
    </rPh>
    <rPh sb="6" eb="8">
      <t>カニュウ</t>
    </rPh>
    <rPh sb="8" eb="10">
      <t>ジョウキョウ</t>
    </rPh>
    <phoneticPr fontId="4"/>
  </si>
  <si>
    <t>12</t>
    <phoneticPr fontId="4"/>
  </si>
  <si>
    <t>中小企業退職金共済事業団</t>
    <rPh sb="0" eb="2">
      <t>チュウショウ</t>
    </rPh>
    <rPh sb="2" eb="4">
      <t>キギョウ</t>
    </rPh>
    <rPh sb="4" eb="6">
      <t>タイショク</t>
    </rPh>
    <rPh sb="6" eb="7">
      <t>キン</t>
    </rPh>
    <rPh sb="7" eb="9">
      <t>キョウサイ</t>
    </rPh>
    <rPh sb="9" eb="12">
      <t>ジギョウダン</t>
    </rPh>
    <phoneticPr fontId="4"/>
  </si>
  <si>
    <t>林業退職金共済組合</t>
    <rPh sb="0" eb="2">
      <t>リンギョウ</t>
    </rPh>
    <rPh sb="2" eb="4">
      <t>タイショク</t>
    </rPh>
    <rPh sb="4" eb="5">
      <t>キン</t>
    </rPh>
    <rPh sb="5" eb="7">
      <t>キョウサイ</t>
    </rPh>
    <rPh sb="7" eb="9">
      <t>クミアイ</t>
    </rPh>
    <phoneticPr fontId="4"/>
  </si>
  <si>
    <t>区分</t>
    <rPh sb="0" eb="2">
      <t>クブン</t>
    </rPh>
    <phoneticPr fontId="4"/>
  </si>
  <si>
    <t>測量業</t>
    <rPh sb="0" eb="2">
      <t>ソクリョウ</t>
    </rPh>
    <rPh sb="2" eb="3">
      <t>ギョウ</t>
    </rPh>
    <phoneticPr fontId="4"/>
  </si>
  <si>
    <t>建設コンサルタント</t>
    <rPh sb="0" eb="2">
      <t>ケンセツ</t>
    </rPh>
    <phoneticPr fontId="4"/>
  </si>
  <si>
    <t>地質調査業</t>
    <rPh sb="0" eb="2">
      <t>チシツ</t>
    </rPh>
    <rPh sb="2" eb="4">
      <t>チョウサ</t>
    </rPh>
    <rPh sb="4" eb="5">
      <t>ギョウ</t>
    </rPh>
    <phoneticPr fontId="4"/>
  </si>
  <si>
    <t>補償コンサルタント</t>
    <rPh sb="0" eb="2">
      <t>ホショウ</t>
    </rPh>
    <phoneticPr fontId="4"/>
  </si>
  <si>
    <t>建築士事務所登録</t>
    <rPh sb="0" eb="3">
      <t>ケンチクシ</t>
    </rPh>
    <rPh sb="3" eb="5">
      <t>ジム</t>
    </rPh>
    <rPh sb="5" eb="6">
      <t>ショ</t>
    </rPh>
    <rPh sb="6" eb="8">
      <t>トウロク</t>
    </rPh>
    <phoneticPr fontId="4"/>
  </si>
  <si>
    <t>13</t>
    <phoneticPr fontId="4"/>
  </si>
  <si>
    <t>建</t>
    <rPh sb="0" eb="1">
      <t>ケン</t>
    </rPh>
    <phoneticPr fontId="4"/>
  </si>
  <si>
    <t>補</t>
    <rPh sb="0" eb="1">
      <t>ホ</t>
    </rPh>
    <phoneticPr fontId="4"/>
  </si>
  <si>
    <t>石</t>
    <rPh sb="0" eb="1">
      <t>イシ</t>
    </rPh>
    <phoneticPr fontId="4"/>
  </si>
  <si>
    <t>０</t>
  </si>
  <si>
    <t>０</t>
    <phoneticPr fontId="4"/>
  </si>
  <si>
    <t>８</t>
    <phoneticPr fontId="4"/>
  </si>
  <si>
    <t>７</t>
    <phoneticPr fontId="4"/>
  </si>
  <si>
    <t>９</t>
    <phoneticPr fontId="4"/>
  </si>
  <si>
    <t>＊</t>
  </si>
  <si>
    <t>＊</t>
    <phoneticPr fontId="4"/>
  </si>
  <si>
    <t>１</t>
    <phoneticPr fontId="4"/>
  </si>
  <si>
    <t>４</t>
    <phoneticPr fontId="4"/>
  </si>
  <si>
    <t>２</t>
    <phoneticPr fontId="4"/>
  </si>
  <si>
    <t>５</t>
    <phoneticPr fontId="4"/>
  </si>
  <si>
    <t>６</t>
    <phoneticPr fontId="4"/>
  </si>
  <si>
    <t>３</t>
    <phoneticPr fontId="4"/>
  </si>
  <si>
    <t>許可・登録番号</t>
    <rPh sb="0" eb="2">
      <t>キョカ</t>
    </rPh>
    <rPh sb="3" eb="5">
      <t>トウロク</t>
    </rPh>
    <rPh sb="5" eb="7">
      <t>バンゴウ</t>
    </rPh>
    <phoneticPr fontId="4"/>
  </si>
  <si>
    <t>14</t>
    <phoneticPr fontId="4"/>
  </si>
  <si>
    <t>経営事項審査の審査基準日</t>
    <rPh sb="0" eb="2">
      <t>ケイエイ</t>
    </rPh>
    <rPh sb="2" eb="4">
      <t>ジコウ</t>
    </rPh>
    <rPh sb="4" eb="6">
      <t>シンサ</t>
    </rPh>
    <rPh sb="7" eb="9">
      <t>シンサ</t>
    </rPh>
    <rPh sb="9" eb="11">
      <t>キジュン</t>
    </rPh>
    <rPh sb="11" eb="12">
      <t>ビ</t>
    </rPh>
    <phoneticPr fontId="4"/>
  </si>
  <si>
    <t>申請年月日</t>
    <rPh sb="0" eb="2">
      <t>シンセイ</t>
    </rPh>
    <rPh sb="2" eb="5">
      <t>ネンガッピ</t>
    </rPh>
    <phoneticPr fontId="4"/>
  </si>
  <si>
    <t>指名競争入札の場合において契約履行が可能な地域を所管する主な発注機関</t>
    <phoneticPr fontId="4"/>
  </si>
  <si>
    <t>総合振興局・振興局</t>
    <rPh sb="0" eb="2">
      <t>ソウゴウ</t>
    </rPh>
    <rPh sb="2" eb="4">
      <t>シンコウ</t>
    </rPh>
    <rPh sb="4" eb="5">
      <t>キョク</t>
    </rPh>
    <rPh sb="6" eb="8">
      <t>シンコウ</t>
    </rPh>
    <rPh sb="8" eb="9">
      <t>キョク</t>
    </rPh>
    <phoneticPr fontId="4"/>
  </si>
  <si>
    <t>他（※）</t>
    <rPh sb="0" eb="1">
      <t>ホカ</t>
    </rPh>
    <phoneticPr fontId="4"/>
  </si>
  <si>
    <t>一般土木</t>
    <rPh sb="0" eb="4">
      <t>イッパンドボク</t>
    </rPh>
    <phoneticPr fontId="4"/>
  </si>
  <si>
    <t>建設管理部</t>
    <rPh sb="0" eb="5">
      <t>ケンセツカンリブ</t>
    </rPh>
    <phoneticPr fontId="4"/>
  </si>
  <si>
    <t>※　舗装、鋼橋上部、建築、電気、管、塗装、道路標識設置、造園、機械器具設置、道路清掃、土木設計、測量、地質調査、技術資料作成、建築設計</t>
    <phoneticPr fontId="4"/>
  </si>
  <si>
    <t>15</t>
    <phoneticPr fontId="4"/>
  </si>
  <si>
    <t>　</t>
  </si>
  <si>
    <t>希望する資格</t>
    <rPh sb="0" eb="2">
      <t>キボウ</t>
    </rPh>
    <rPh sb="4" eb="6">
      <t>シカク</t>
    </rPh>
    <phoneticPr fontId="4"/>
  </si>
  <si>
    <t>完成工事高の有無等（※）</t>
    <rPh sb="0" eb="2">
      <t>カンセイ</t>
    </rPh>
    <rPh sb="2" eb="4">
      <t>コウジ</t>
    </rPh>
    <rPh sb="4" eb="5">
      <t>タカ</t>
    </rPh>
    <rPh sb="6" eb="8">
      <t>ウム</t>
    </rPh>
    <rPh sb="8" eb="9">
      <t>ナド</t>
    </rPh>
    <phoneticPr fontId="4"/>
  </si>
  <si>
    <t>※</t>
    <phoneticPr fontId="4"/>
  </si>
  <si>
    <t>建設工事：完成工事高の有無（有の場合、リストから「○」を選択）</t>
    <rPh sb="0" eb="2">
      <t>ケンセツ</t>
    </rPh>
    <rPh sb="2" eb="4">
      <t>コウジ</t>
    </rPh>
    <rPh sb="5" eb="7">
      <t>カンセイ</t>
    </rPh>
    <rPh sb="7" eb="9">
      <t>コウジ</t>
    </rPh>
    <rPh sb="9" eb="10">
      <t>タカ</t>
    </rPh>
    <rPh sb="11" eb="13">
      <t>ウム</t>
    </rPh>
    <rPh sb="14" eb="15">
      <t>アリ</t>
    </rPh>
    <rPh sb="16" eb="18">
      <t>バアイ</t>
    </rPh>
    <rPh sb="28" eb="30">
      <t>センタク</t>
    </rPh>
    <phoneticPr fontId="4"/>
  </si>
  <si>
    <t>設計等　：審査基準日直前の決算期の完成事業高（単位：千円、税抜き）</t>
    <rPh sb="0" eb="2">
      <t>セッケイ</t>
    </rPh>
    <rPh sb="2" eb="3">
      <t>ナド</t>
    </rPh>
    <rPh sb="5" eb="7">
      <t>シンサ</t>
    </rPh>
    <rPh sb="7" eb="9">
      <t>キジュン</t>
    </rPh>
    <rPh sb="9" eb="10">
      <t>ビ</t>
    </rPh>
    <rPh sb="10" eb="12">
      <t>チョクゼン</t>
    </rPh>
    <rPh sb="13" eb="16">
      <t>ケッサンキ</t>
    </rPh>
    <rPh sb="17" eb="19">
      <t>カンセイ</t>
    </rPh>
    <rPh sb="19" eb="21">
      <t>ジギョウ</t>
    </rPh>
    <rPh sb="21" eb="22">
      <t>タカ</t>
    </rPh>
    <rPh sb="23" eb="25">
      <t>タンイ</t>
    </rPh>
    <rPh sb="26" eb="28">
      <t>センエン</t>
    </rPh>
    <rPh sb="29" eb="30">
      <t>ゼイ</t>
    </rPh>
    <rPh sb="30" eb="31">
      <t>ヌ</t>
    </rPh>
    <phoneticPr fontId="4"/>
  </si>
  <si>
    <t>16</t>
    <phoneticPr fontId="4"/>
  </si>
  <si>
    <t>作業船</t>
    <rPh sb="0" eb="2">
      <t>サギョウ</t>
    </rPh>
    <rPh sb="2" eb="3">
      <t>セン</t>
    </rPh>
    <phoneticPr fontId="4"/>
  </si>
  <si>
    <t>ｱﾙﾌｧﾙﾄﾌｨﾆｯｼｬｰ</t>
    <phoneticPr fontId="4"/>
  </si>
  <si>
    <t>ﾌﾟﾗｳ・ﾊﾟﾝﾌﾞﾚｰｶ</t>
    <phoneticPr fontId="4"/>
  </si>
  <si>
    <t>種子吹付機械</t>
    <rPh sb="0" eb="2">
      <t>シュシ</t>
    </rPh>
    <rPh sb="2" eb="4">
      <t>フキツケ</t>
    </rPh>
    <rPh sb="4" eb="6">
      <t>キカイ</t>
    </rPh>
    <phoneticPr fontId="4"/>
  </si>
  <si>
    <t>機器の保有等</t>
    <rPh sb="0" eb="2">
      <t>キキ</t>
    </rPh>
    <rPh sb="3" eb="5">
      <t>ホユウ</t>
    </rPh>
    <rPh sb="5" eb="6">
      <t>ナド</t>
    </rPh>
    <phoneticPr fontId="4"/>
  </si>
  <si>
    <t>17</t>
    <phoneticPr fontId="4"/>
  </si>
  <si>
    <t>ＲＣＣＭ</t>
  </si>
  <si>
    <t>Ⅰ</t>
  </si>
  <si>
    <t>Ⅱ</t>
  </si>
  <si>
    <t>建設機械施工技士</t>
    <rPh sb="0" eb="2">
      <t>ケンセツ</t>
    </rPh>
    <rPh sb="2" eb="4">
      <t>キカイ</t>
    </rPh>
    <rPh sb="4" eb="6">
      <t>セコウ</t>
    </rPh>
    <rPh sb="6" eb="8">
      <t>ギシ</t>
    </rPh>
    <phoneticPr fontId="4"/>
  </si>
  <si>
    <t>土木施工管理技士</t>
    <rPh sb="0" eb="2">
      <t>ドボク</t>
    </rPh>
    <rPh sb="2" eb="4">
      <t>セコウ</t>
    </rPh>
    <rPh sb="4" eb="6">
      <t>カンリ</t>
    </rPh>
    <rPh sb="6" eb="8">
      <t>ギシ</t>
    </rPh>
    <phoneticPr fontId="4"/>
  </si>
  <si>
    <t>建築施工管理技士</t>
    <rPh sb="0" eb="2">
      <t>ケンチク</t>
    </rPh>
    <rPh sb="2" eb="4">
      <t>セコウ</t>
    </rPh>
    <rPh sb="4" eb="6">
      <t>カンリ</t>
    </rPh>
    <rPh sb="6" eb="8">
      <t>ギシ</t>
    </rPh>
    <phoneticPr fontId="4"/>
  </si>
  <si>
    <t>電気工事施工管理技士</t>
    <rPh sb="0" eb="2">
      <t>デンキ</t>
    </rPh>
    <rPh sb="2" eb="4">
      <t>コウジ</t>
    </rPh>
    <rPh sb="4" eb="6">
      <t>セコウ</t>
    </rPh>
    <rPh sb="6" eb="8">
      <t>カンリ</t>
    </rPh>
    <rPh sb="8" eb="10">
      <t>ギシ</t>
    </rPh>
    <phoneticPr fontId="4"/>
  </si>
  <si>
    <t>管工事施工管理技士</t>
    <rPh sb="0" eb="1">
      <t>カン</t>
    </rPh>
    <rPh sb="1" eb="3">
      <t>コウジ</t>
    </rPh>
    <rPh sb="3" eb="5">
      <t>セコウ</t>
    </rPh>
    <rPh sb="5" eb="7">
      <t>カンリ</t>
    </rPh>
    <rPh sb="7" eb="9">
      <t>ギシ</t>
    </rPh>
    <phoneticPr fontId="4"/>
  </si>
  <si>
    <t>造園施工管理技士</t>
    <rPh sb="0" eb="2">
      <t>ゾウエン</t>
    </rPh>
    <rPh sb="2" eb="4">
      <t>セコウ</t>
    </rPh>
    <rPh sb="4" eb="6">
      <t>カンリ</t>
    </rPh>
    <rPh sb="6" eb="8">
      <t>ギシ</t>
    </rPh>
    <phoneticPr fontId="4"/>
  </si>
  <si>
    <t>電気主任技術者</t>
    <rPh sb="0" eb="2">
      <t>デンキ</t>
    </rPh>
    <rPh sb="2" eb="4">
      <t>シュニン</t>
    </rPh>
    <rPh sb="4" eb="7">
      <t>ギジュツシャ</t>
    </rPh>
    <phoneticPr fontId="4"/>
  </si>
  <si>
    <t>電気工事士</t>
    <rPh sb="0" eb="2">
      <t>デンキ</t>
    </rPh>
    <rPh sb="2" eb="4">
      <t>コウジ</t>
    </rPh>
    <rPh sb="4" eb="5">
      <t>シ</t>
    </rPh>
    <phoneticPr fontId="4"/>
  </si>
  <si>
    <t>工事担任者</t>
    <rPh sb="0" eb="2">
      <t>コウジ</t>
    </rPh>
    <rPh sb="2" eb="4">
      <t>タンニン</t>
    </rPh>
    <rPh sb="4" eb="5">
      <t>モノ</t>
    </rPh>
    <phoneticPr fontId="4"/>
  </si>
  <si>
    <t>舗装施工管理技術者</t>
    <rPh sb="0" eb="2">
      <t>ホソウ</t>
    </rPh>
    <rPh sb="2" eb="4">
      <t>セコウ</t>
    </rPh>
    <rPh sb="3" eb="4">
      <t>コウ</t>
    </rPh>
    <rPh sb="4" eb="6">
      <t>カンリ</t>
    </rPh>
    <rPh sb="6" eb="9">
      <t>ギジュツシャ</t>
    </rPh>
    <phoneticPr fontId="4"/>
  </si>
  <si>
    <t>公共工事品質確保技術者</t>
    <rPh sb="0" eb="2">
      <t>コウキョウ</t>
    </rPh>
    <rPh sb="2" eb="4">
      <t>コウジ</t>
    </rPh>
    <rPh sb="4" eb="6">
      <t>ヒンシツ</t>
    </rPh>
    <rPh sb="6" eb="8">
      <t>カクホ</t>
    </rPh>
    <rPh sb="8" eb="10">
      <t>ギジュツ</t>
    </rPh>
    <rPh sb="10" eb="11">
      <t>シャ</t>
    </rPh>
    <phoneticPr fontId="4"/>
  </si>
  <si>
    <t>AI-DD総合種</t>
    <rPh sb="5" eb="7">
      <t>ソウゴウ</t>
    </rPh>
    <rPh sb="7" eb="8">
      <t>シュ</t>
    </rPh>
    <phoneticPr fontId="4"/>
  </si>
  <si>
    <t>建設コンサルタント登録部門</t>
    <rPh sb="0" eb="2">
      <t>ケンセツ</t>
    </rPh>
    <rPh sb="9" eb="11">
      <t>トウロク</t>
    </rPh>
    <rPh sb="11" eb="13">
      <t>ブモン</t>
    </rPh>
    <phoneticPr fontId="4"/>
  </si>
  <si>
    <t>電気電子</t>
    <rPh sb="0" eb="2">
      <t>デンキ</t>
    </rPh>
    <rPh sb="2" eb="4">
      <t>デンシ</t>
    </rPh>
    <phoneticPr fontId="4"/>
  </si>
  <si>
    <t>19</t>
    <phoneticPr fontId="4"/>
  </si>
  <si>
    <t>補償コンサルタント登録部門</t>
    <rPh sb="0" eb="2">
      <t>ホショウ</t>
    </rPh>
    <rPh sb="9" eb="11">
      <t>トウロク</t>
    </rPh>
    <rPh sb="11" eb="13">
      <t>ブモン</t>
    </rPh>
    <phoneticPr fontId="4"/>
  </si>
  <si>
    <t>土地調査</t>
  </si>
  <si>
    <t>土地評価</t>
  </si>
  <si>
    <t>物件</t>
  </si>
  <si>
    <t>機械工作物</t>
  </si>
  <si>
    <t>営業補償・特殊補償</t>
  </si>
  <si>
    <t>事業損失</t>
  </si>
  <si>
    <t>補償関連</t>
  </si>
  <si>
    <t>総合補償</t>
  </si>
  <si>
    <t>21</t>
    <phoneticPr fontId="4"/>
  </si>
  <si>
    <t>計量証明事業者登録部門</t>
    <rPh sb="0" eb="2">
      <t>ケイリョウ</t>
    </rPh>
    <rPh sb="2" eb="4">
      <t>ショウメイ</t>
    </rPh>
    <rPh sb="4" eb="7">
      <t>ジギョウシャ</t>
    </rPh>
    <rPh sb="7" eb="9">
      <t>トウロク</t>
    </rPh>
    <rPh sb="9" eb="11">
      <t>ブモン</t>
    </rPh>
    <phoneticPr fontId="4"/>
  </si>
  <si>
    <t>長さ （に係る計量証明の事業）</t>
  </si>
  <si>
    <t>質量</t>
  </si>
  <si>
    <t>面積</t>
  </si>
  <si>
    <t>体積</t>
  </si>
  <si>
    <t>熱量</t>
  </si>
  <si>
    <t>濃度</t>
  </si>
  <si>
    <t>音圧レベル</t>
  </si>
  <si>
    <t>振動加速度レベル</t>
  </si>
  <si>
    <t>22</t>
    <phoneticPr fontId="4"/>
  </si>
  <si>
    <t>技術・社会的要素</t>
    <rPh sb="0" eb="2">
      <t>ギジュツ</t>
    </rPh>
    <rPh sb="3" eb="6">
      <t>シャカイテキ</t>
    </rPh>
    <rPh sb="6" eb="8">
      <t>ヨウソ</t>
    </rPh>
    <phoneticPr fontId="4"/>
  </si>
  <si>
    <t>エコアクション２１・ＨＥＳ</t>
  </si>
  <si>
    <t>地域社会の維持</t>
    <rPh sb="0" eb="2">
      <t>チイキ</t>
    </rPh>
    <rPh sb="2" eb="4">
      <t>シャカイ</t>
    </rPh>
    <rPh sb="5" eb="7">
      <t>イジ</t>
    </rPh>
    <phoneticPr fontId="4"/>
  </si>
  <si>
    <t>合併（事業譲渡）に関する届出書提出の有無（対象者のみ）</t>
    <rPh sb="21" eb="24">
      <t>タイショウシャ</t>
    </rPh>
    <phoneticPr fontId="4"/>
  </si>
  <si>
    <t>対象</t>
    <rPh sb="0" eb="2">
      <t>タイショウ</t>
    </rPh>
    <phoneticPr fontId="4"/>
  </si>
  <si>
    <t>合併等年月日</t>
    <rPh sb="0" eb="2">
      <t>ガッペイ</t>
    </rPh>
    <rPh sb="2" eb="3">
      <t>ナド</t>
    </rPh>
    <rPh sb="3" eb="6">
      <t>ネンガッピ</t>
    </rPh>
    <phoneticPr fontId="4"/>
  </si>
  <si>
    <t>最上位等級の区分に関する申請書提出の有無（対象者のみ）</t>
    <rPh sb="0" eb="3">
      <t>サイジョウイ</t>
    </rPh>
    <rPh sb="3" eb="5">
      <t>トウキュウ</t>
    </rPh>
    <rPh sb="6" eb="8">
      <t>クブン</t>
    </rPh>
    <rPh sb="9" eb="10">
      <t>カン</t>
    </rPh>
    <rPh sb="12" eb="15">
      <t>シンセイショ</t>
    </rPh>
    <rPh sb="15" eb="17">
      <t>テイシュツ</t>
    </rPh>
    <rPh sb="18" eb="20">
      <t>ウム</t>
    </rPh>
    <rPh sb="21" eb="24">
      <t>タイショウシャ</t>
    </rPh>
    <phoneticPr fontId="4"/>
  </si>
  <si>
    <t>社会保険等の加入状況</t>
    <rPh sb="0" eb="2">
      <t>シャカイ</t>
    </rPh>
    <rPh sb="2" eb="4">
      <t>ホケン</t>
    </rPh>
    <rPh sb="4" eb="5">
      <t>ナド</t>
    </rPh>
    <rPh sb="6" eb="10">
      <t>カニュウジョウキョウ</t>
    </rPh>
    <phoneticPr fontId="4"/>
  </si>
  <si>
    <t>保険種別</t>
    <rPh sb="0" eb="2">
      <t>ホケン</t>
    </rPh>
    <rPh sb="2" eb="4">
      <t>シュベツ</t>
    </rPh>
    <phoneticPr fontId="4"/>
  </si>
  <si>
    <t>健康保険</t>
    <rPh sb="0" eb="2">
      <t>ケンコウ</t>
    </rPh>
    <rPh sb="2" eb="4">
      <t>ホケン</t>
    </rPh>
    <phoneticPr fontId="4"/>
  </si>
  <si>
    <t>厚生年金</t>
    <rPh sb="0" eb="2">
      <t>コウセイ</t>
    </rPh>
    <rPh sb="2" eb="4">
      <t>ネンキン</t>
    </rPh>
    <phoneticPr fontId="4"/>
  </si>
  <si>
    <t>雇用保険</t>
    <rPh sb="0" eb="2">
      <t>コヨウ</t>
    </rPh>
    <rPh sb="2" eb="4">
      <t>ホケン</t>
    </rPh>
    <phoneticPr fontId="4"/>
  </si>
  <si>
    <t>番号</t>
    <rPh sb="0" eb="2">
      <t>バンゴウ</t>
    </rPh>
    <phoneticPr fontId="4"/>
  </si>
  <si>
    <t>日付</t>
    <phoneticPr fontId="4"/>
  </si>
  <si>
    <t>チェック</t>
    <phoneticPr fontId="4"/>
  </si>
  <si>
    <t>全体</t>
    <rPh sb="0" eb="2">
      <t>ゼンタイ</t>
    </rPh>
    <phoneticPr fontId="4"/>
  </si>
  <si>
    <t>入力チェック</t>
    <rPh sb="0" eb="2">
      <t>ニュウリョク</t>
    </rPh>
    <phoneticPr fontId="4"/>
  </si>
  <si>
    <t>00</t>
    <phoneticPr fontId="4"/>
  </si>
  <si>
    <t>営業所(左下のﾘｽﾄ選択)</t>
    <rPh sb="0" eb="3">
      <t>エイギョウショ</t>
    </rPh>
    <rPh sb="4" eb="6">
      <t>ヒダリシタ</t>
    </rPh>
    <rPh sb="10" eb="12">
      <t>センタク</t>
    </rPh>
    <phoneticPr fontId="4"/>
  </si>
  <si>
    <t>日付ﾁｪｯｸ</t>
    <rPh sb="0" eb="2">
      <t>ヒヅケ</t>
    </rPh>
    <phoneticPr fontId="4"/>
  </si>
  <si>
    <t>対象ﾁｪｯｸ</t>
    <rPh sb="0" eb="2">
      <t>タイショウ</t>
    </rPh>
    <phoneticPr fontId="4"/>
  </si>
  <si>
    <t>ﾁｪｯｸOK</t>
    <phoneticPr fontId="4"/>
  </si>
  <si>
    <t>ﾁｪｯｸNG</t>
    <phoneticPr fontId="4"/>
  </si>
  <si>
    <t>『資格審査申請書受理票』</t>
    <rPh sb="1" eb="3">
      <t>シカク</t>
    </rPh>
    <rPh sb="3" eb="5">
      <t>シンサ</t>
    </rPh>
    <rPh sb="5" eb="8">
      <t>シンセイショ</t>
    </rPh>
    <rPh sb="8" eb="10">
      <t>ジュリ</t>
    </rPh>
    <rPh sb="10" eb="11">
      <t>ヒョウ</t>
    </rPh>
    <phoneticPr fontId="4"/>
  </si>
  <si>
    <t>資格審査申請書受理票 TOPへ</t>
    <rPh sb="0" eb="2">
      <t>シカク</t>
    </rPh>
    <rPh sb="2" eb="4">
      <t>シンサ</t>
    </rPh>
    <rPh sb="4" eb="7">
      <t>シンセイショ</t>
    </rPh>
    <rPh sb="7" eb="9">
      <t>ジュリ</t>
    </rPh>
    <rPh sb="9" eb="10">
      <t>ヒョウ</t>
    </rPh>
    <phoneticPr fontId="4"/>
  </si>
  <si>
    <t>業態調書 TOPへ</t>
    <rPh sb="0" eb="2">
      <t>ギョウタイ</t>
    </rPh>
    <rPh sb="2" eb="4">
      <t>チョウショ</t>
    </rPh>
    <phoneticPr fontId="4"/>
  </si>
  <si>
    <t>（リンク）</t>
    <phoneticPr fontId="4"/>
  </si>
  <si>
    <t>『業態調書』</t>
    <rPh sb="1" eb="3">
      <t>ギョウタイ</t>
    </rPh>
    <rPh sb="3" eb="5">
      <t>チョウショ</t>
    </rPh>
    <phoneticPr fontId="4"/>
  </si>
  <si>
    <t>親会社（会社法第２条第４号の規定によるもの）</t>
    <rPh sb="0" eb="3">
      <t>オヤガイシャ</t>
    </rPh>
    <rPh sb="4" eb="6">
      <t>カイシャ</t>
    </rPh>
    <rPh sb="6" eb="7">
      <t>ホウ</t>
    </rPh>
    <rPh sb="7" eb="8">
      <t>ダイ</t>
    </rPh>
    <rPh sb="9" eb="10">
      <t>ジョウ</t>
    </rPh>
    <rPh sb="10" eb="11">
      <t>ダイ</t>
    </rPh>
    <rPh sb="12" eb="13">
      <t>ゴウ</t>
    </rPh>
    <rPh sb="14" eb="16">
      <t>キテイ</t>
    </rPh>
    <phoneticPr fontId="4"/>
  </si>
  <si>
    <t>商号又は名称</t>
    <rPh sb="0" eb="2">
      <t>ショウゴウ</t>
    </rPh>
    <rPh sb="2" eb="3">
      <t>マタ</t>
    </rPh>
    <rPh sb="4" eb="6">
      <t>メイショウ</t>
    </rPh>
    <phoneticPr fontId="4"/>
  </si>
  <si>
    <t>郵便番号</t>
    <rPh sb="0" eb="4">
      <t>ユウビンバンゴウ</t>
    </rPh>
    <phoneticPr fontId="4"/>
  </si>
  <si>
    <t>市町村名(道内)又は都府県名(道外)</t>
    <rPh sb="0" eb="3">
      <t>シチョウソン</t>
    </rPh>
    <rPh sb="3" eb="4">
      <t>メイ</t>
    </rPh>
    <rPh sb="5" eb="7">
      <t>ドウナイ</t>
    </rPh>
    <rPh sb="8" eb="9">
      <t>マタ</t>
    </rPh>
    <rPh sb="10" eb="13">
      <t>トフケン</t>
    </rPh>
    <rPh sb="13" eb="14">
      <t>メイ</t>
    </rPh>
    <rPh sb="15" eb="16">
      <t>ドウ</t>
    </rPh>
    <rPh sb="16" eb="17">
      <t>ガイ</t>
    </rPh>
    <phoneticPr fontId="4"/>
  </si>
  <si>
    <t>渡</t>
  </si>
  <si>
    <t>檜</t>
  </si>
  <si>
    <t>後</t>
  </si>
  <si>
    <t>上</t>
  </si>
  <si>
    <t>留</t>
  </si>
  <si>
    <t>宗</t>
  </si>
  <si>
    <t>胆</t>
  </si>
  <si>
    <t>日</t>
  </si>
  <si>
    <t>十</t>
  </si>
  <si>
    <t>釧</t>
  </si>
  <si>
    <t>根</t>
  </si>
  <si>
    <t>オ</t>
  </si>
  <si>
    <t>振興局</t>
    <rPh sb="0" eb="2">
      <t>シンコウ</t>
    </rPh>
    <rPh sb="2" eb="3">
      <t>キョク</t>
    </rPh>
    <phoneticPr fontId="4"/>
  </si>
  <si>
    <t>牧</t>
    <rPh sb="0" eb="1">
      <t>マキ</t>
    </rPh>
    <phoneticPr fontId="4"/>
  </si>
  <si>
    <t>子会社(会社法第２条第３号の規定によるもの)のうち、建設業許可等を有している子会社</t>
    <rPh sb="0" eb="3">
      <t>コガイシャ</t>
    </rPh>
    <rPh sb="4" eb="6">
      <t>ガイシャ</t>
    </rPh>
    <rPh sb="6" eb="7">
      <t>ホウ</t>
    </rPh>
    <rPh sb="7" eb="8">
      <t>ダイ</t>
    </rPh>
    <rPh sb="9" eb="10">
      <t>ジョウ</t>
    </rPh>
    <rPh sb="10" eb="11">
      <t>ダイ</t>
    </rPh>
    <rPh sb="12" eb="13">
      <t>ゴウ</t>
    </rPh>
    <rPh sb="14" eb="16">
      <t>キテイ</t>
    </rPh>
    <rPh sb="26" eb="29">
      <t>ケンセツギョウ</t>
    </rPh>
    <rPh sb="29" eb="31">
      <t>キョカ</t>
    </rPh>
    <rPh sb="31" eb="32">
      <t>トウ</t>
    </rPh>
    <rPh sb="33" eb="34">
      <t>ユウ</t>
    </rPh>
    <rPh sb="38" eb="41">
      <t>コガイシャ</t>
    </rPh>
    <phoneticPr fontId="4"/>
  </si>
  <si>
    <t>※ここでいう親会社は、建設業許可等を有していない親会社を含む</t>
    <phoneticPr fontId="4"/>
  </si>
  <si>
    <t>親会社(※)を同じくする子会社のうち、建設業許可等を有している子会社</t>
    <rPh sb="0" eb="3">
      <t>オヤガイシャ</t>
    </rPh>
    <rPh sb="7" eb="8">
      <t>オナ</t>
    </rPh>
    <rPh sb="12" eb="15">
      <t>コガイシャ</t>
    </rPh>
    <rPh sb="19" eb="22">
      <t>ケンセツギョウ</t>
    </rPh>
    <rPh sb="22" eb="24">
      <t>キョカ</t>
    </rPh>
    <rPh sb="24" eb="25">
      <t>トウ</t>
    </rPh>
    <rPh sb="26" eb="27">
      <t>ユウ</t>
    </rPh>
    <rPh sb="31" eb="34">
      <t>コガイシャ</t>
    </rPh>
    <phoneticPr fontId="4"/>
  </si>
  <si>
    <t>人的関係がある他の資格者　　　※上記１～３記載の会社を含む</t>
    <rPh sb="0" eb="2">
      <t>ジンテキ</t>
    </rPh>
    <rPh sb="2" eb="4">
      <t>カンケイ</t>
    </rPh>
    <rPh sb="7" eb="8">
      <t>ホカ</t>
    </rPh>
    <rPh sb="9" eb="11">
      <t>シカク</t>
    </rPh>
    <rPh sb="11" eb="12">
      <t>シャ</t>
    </rPh>
    <rPh sb="16" eb="18">
      <t>ジョウキ</t>
    </rPh>
    <rPh sb="21" eb="23">
      <t>キサイ</t>
    </rPh>
    <rPh sb="24" eb="26">
      <t>カイシャ</t>
    </rPh>
    <rPh sb="27" eb="28">
      <t>フク</t>
    </rPh>
    <phoneticPr fontId="4"/>
  </si>
  <si>
    <t>1</t>
    <phoneticPr fontId="4"/>
  </si>
  <si>
    <t>3</t>
    <phoneticPr fontId="4"/>
  </si>
  <si>
    <t>4</t>
    <phoneticPr fontId="4"/>
  </si>
  <si>
    <t>自社での役職名</t>
    <rPh sb="0" eb="2">
      <t>ジシャ</t>
    </rPh>
    <rPh sb="4" eb="7">
      <t>ヤクショクメイ</t>
    </rPh>
    <phoneticPr fontId="4"/>
  </si>
  <si>
    <t>兼任先での役職名</t>
    <rPh sb="0" eb="2">
      <t>ケンニン</t>
    </rPh>
    <rPh sb="2" eb="3">
      <t>サキ</t>
    </rPh>
    <rPh sb="5" eb="7">
      <t>ヤクショク</t>
    </rPh>
    <rPh sb="7" eb="8">
      <t>メイ</t>
    </rPh>
    <phoneticPr fontId="4"/>
  </si>
  <si>
    <t>市町村名又は都府県名</t>
    <rPh sb="0" eb="3">
      <t>シチョウソン</t>
    </rPh>
    <rPh sb="3" eb="4">
      <t>メイ</t>
    </rPh>
    <rPh sb="4" eb="5">
      <t>マタ</t>
    </rPh>
    <rPh sb="6" eb="9">
      <t>トフケン</t>
    </rPh>
    <rPh sb="9" eb="10">
      <t>メイ</t>
    </rPh>
    <phoneticPr fontId="4"/>
  </si>
  <si>
    <t>ﾘｽﾄ選択</t>
    <rPh sb="3" eb="5">
      <t>センタク</t>
    </rPh>
    <phoneticPr fontId="4"/>
  </si>
  <si>
    <t>代表者名(左枠:姓,右枠:名)</t>
    <rPh sb="0" eb="3">
      <t>ダイヒョウシャ</t>
    </rPh>
    <rPh sb="3" eb="4">
      <t>メイ</t>
    </rPh>
    <phoneticPr fontId="4"/>
  </si>
  <si>
    <t>兼任者の氏名(左枠:姓,右枠:名)</t>
    <rPh sb="0" eb="2">
      <t>ケンニン</t>
    </rPh>
    <rPh sb="2" eb="3">
      <t>モノ</t>
    </rPh>
    <rPh sb="4" eb="6">
      <t>シメイ</t>
    </rPh>
    <phoneticPr fontId="4"/>
  </si>
  <si>
    <t>髙</t>
  </si>
  <si>
    <t>全角ﾁｪｯｸ</t>
    <rPh sb="0" eb="2">
      <t>ゼンカク</t>
    </rPh>
    <phoneticPr fontId="4"/>
  </si>
  <si>
    <t>漢字判定範囲</t>
    <rPh sb="0" eb="2">
      <t>カンジ</t>
    </rPh>
    <rPh sb="2" eb="4">
      <t>ハンテイ</t>
    </rPh>
    <rPh sb="4" eb="6">
      <t>ハンイ</t>
    </rPh>
    <phoneticPr fontId="4"/>
  </si>
  <si>
    <t>JIS１</t>
    <phoneticPr fontId="4"/>
  </si>
  <si>
    <t>JIS2</t>
    <phoneticPr fontId="4"/>
  </si>
  <si>
    <t>㈱</t>
  </si>
  <si>
    <t>①</t>
  </si>
  <si>
    <t>②</t>
  </si>
  <si>
    <t>③</t>
  </si>
  <si>
    <t>④</t>
  </si>
  <si>
    <t>⑤</t>
  </si>
  <si>
    <t>⑥</t>
  </si>
  <si>
    <t>⑦</t>
  </si>
  <si>
    <t>⑧</t>
  </si>
  <si>
    <t>⑨</t>
  </si>
  <si>
    <t>⑩</t>
  </si>
  <si>
    <t>⑪</t>
  </si>
  <si>
    <t>⑫</t>
  </si>
  <si>
    <t>⑬</t>
  </si>
  <si>
    <t>⑭</t>
  </si>
  <si>
    <t>⑮</t>
  </si>
  <si>
    <t>⑯</t>
  </si>
  <si>
    <t>⑰</t>
  </si>
  <si>
    <t>⑱</t>
  </si>
  <si>
    <t>⑲</t>
  </si>
  <si>
    <t>⑳</t>
  </si>
  <si>
    <t>Ⅲ</t>
  </si>
  <si>
    <t>Ⅳ</t>
  </si>
  <si>
    <t>Ⅴ</t>
  </si>
  <si>
    <t>Ⅵ</t>
  </si>
  <si>
    <t>Ⅶ</t>
  </si>
  <si>
    <t>Ⅷ</t>
  </si>
  <si>
    <t>Ⅸ</t>
  </si>
  <si>
    <t>Ⅹ</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</si>
  <si>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</si>
  <si>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</si>
  <si>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</si>
  <si>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</si>
  <si>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</si>
  <si>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</si>
  <si>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</si>
  <si>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</si>
  <si>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</si>
  <si>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</si>
  <si>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</si>
  <si>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</si>
  <si>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</si>
  <si>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</si>
  <si>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</si>
  <si>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</si>
  <si>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</si>
  <si>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</si>
  <si>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</si>
  <si>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</si>
  <si>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</si>
  <si>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</si>
  <si>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</si>
  <si>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</si>
  <si>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</si>
  <si>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</si>
  <si>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</si>
  <si>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</si>
  <si>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</si>
  <si>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</si>
  <si>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</si>
  <si>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</si>
  <si>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</si>
  <si>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</si>
  <si>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</si>
  <si>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</si>
  <si>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</si>
  <si>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</si>
  <si>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</si>
  <si>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</si>
  <si>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</si>
  <si>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</si>
  <si>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</si>
  <si>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纊</t>
  </si>
  <si>
    <t>褜</t>
  </si>
  <si>
    <t>鍈</t>
  </si>
  <si>
    <t>銈</t>
  </si>
  <si>
    <t>蓜</t>
  </si>
  <si>
    <t>俉</t>
  </si>
  <si>
    <t>炻</t>
  </si>
  <si>
    <t>昱</t>
  </si>
  <si>
    <t>棈</t>
  </si>
  <si>
    <t>鋹</t>
  </si>
  <si>
    <t>曻</t>
  </si>
  <si>
    <t>彅</t>
  </si>
  <si>
    <t>丨</t>
  </si>
  <si>
    <t>仡</t>
  </si>
  <si>
    <t>仼</t>
  </si>
  <si>
    <t>伀</t>
  </si>
  <si>
    <t>伃</t>
  </si>
  <si>
    <t>伹</t>
  </si>
  <si>
    <t>佖</t>
  </si>
  <si>
    <t>侒</t>
  </si>
  <si>
    <t>侊</t>
  </si>
  <si>
    <t>侚</t>
  </si>
  <si>
    <t>侔</t>
  </si>
  <si>
    <t>俍</t>
  </si>
  <si>
    <t>偀</t>
  </si>
  <si>
    <t>倢</t>
  </si>
  <si>
    <t>俿</t>
  </si>
  <si>
    <t>倞</t>
  </si>
  <si>
    <t>偆</t>
  </si>
  <si>
    <t>偰</t>
  </si>
  <si>
    <t>偂</t>
  </si>
  <si>
    <t>傔</t>
  </si>
  <si>
    <t>僴</t>
  </si>
  <si>
    <t>僘</t>
  </si>
  <si>
    <t>兊</t>
  </si>
  <si>
    <t>兤</t>
  </si>
  <si>
    <t>冝</t>
  </si>
  <si>
    <t>冾</t>
  </si>
  <si>
    <t>凬</t>
  </si>
  <si>
    <t>刕</t>
  </si>
  <si>
    <t>劜</t>
  </si>
  <si>
    <t>劦</t>
  </si>
  <si>
    <t>勀</t>
  </si>
  <si>
    <t>勛</t>
  </si>
  <si>
    <t>匀</t>
  </si>
  <si>
    <t>匇</t>
  </si>
  <si>
    <t>匤</t>
  </si>
  <si>
    <t>卲</t>
  </si>
  <si>
    <t>厓</t>
  </si>
  <si>
    <t>厲</t>
  </si>
  <si>
    <t>叝</t>
  </si>
  <si>
    <t>﨎</t>
  </si>
  <si>
    <t>咜</t>
  </si>
  <si>
    <t>咊</t>
  </si>
  <si>
    <t>咩</t>
  </si>
  <si>
    <t>哿</t>
  </si>
  <si>
    <t>喆</t>
  </si>
  <si>
    <t>坙</t>
  </si>
  <si>
    <t>坥</t>
  </si>
  <si>
    <t>垬</t>
  </si>
  <si>
    <t>埈</t>
  </si>
  <si>
    <t>埇</t>
  </si>
  <si>
    <t>﨏</t>
  </si>
  <si>
    <t>塚</t>
  </si>
  <si>
    <t>增</t>
  </si>
  <si>
    <t>墲</t>
  </si>
  <si>
    <t>夋</t>
  </si>
  <si>
    <t>奓</t>
  </si>
  <si>
    <t>奛</t>
  </si>
  <si>
    <t>奝</t>
  </si>
  <si>
    <t>奣</t>
  </si>
  <si>
    <t>妤</t>
  </si>
  <si>
    <t>妺</t>
  </si>
  <si>
    <t>孖</t>
  </si>
  <si>
    <t>寀</t>
  </si>
  <si>
    <t>甯</t>
  </si>
  <si>
    <t>寘</t>
  </si>
  <si>
    <t>寬</t>
  </si>
  <si>
    <t>尞</t>
  </si>
  <si>
    <t>岦</t>
  </si>
  <si>
    <t>岺</t>
  </si>
  <si>
    <t>峵</t>
  </si>
  <si>
    <t>崧</t>
  </si>
  <si>
    <t>嵓</t>
  </si>
  <si>
    <t>﨑</t>
  </si>
  <si>
    <t>嵂</t>
  </si>
  <si>
    <t>嵭</t>
  </si>
  <si>
    <t>嶸</t>
  </si>
  <si>
    <t>嶹</t>
  </si>
  <si>
    <t>巐</t>
  </si>
  <si>
    <t>弡</t>
  </si>
  <si>
    <t>弴</t>
  </si>
  <si>
    <t>彧</t>
  </si>
  <si>
    <t>德</t>
  </si>
  <si>
    <t>忞</t>
  </si>
  <si>
    <t>恝</t>
  </si>
  <si>
    <t>悅</t>
  </si>
  <si>
    <t>悊</t>
  </si>
  <si>
    <t>惞</t>
  </si>
  <si>
    <t>惕</t>
  </si>
  <si>
    <t>愠</t>
  </si>
  <si>
    <t>惲</t>
  </si>
  <si>
    <t>愑</t>
  </si>
  <si>
    <t>愷</t>
  </si>
  <si>
    <t>愰</t>
  </si>
  <si>
    <t>憘</t>
  </si>
  <si>
    <t>戓</t>
  </si>
  <si>
    <t>抦</t>
  </si>
  <si>
    <t>揵</t>
  </si>
  <si>
    <t>摠</t>
  </si>
  <si>
    <t>撝</t>
  </si>
  <si>
    <t>擎</t>
  </si>
  <si>
    <t>敎</t>
  </si>
  <si>
    <t>昀</t>
  </si>
  <si>
    <t>昕</t>
  </si>
  <si>
    <t>昻</t>
  </si>
  <si>
    <t>昉</t>
  </si>
  <si>
    <t>昮</t>
  </si>
  <si>
    <t>昞</t>
  </si>
  <si>
    <t>昤</t>
  </si>
  <si>
    <t>晥</t>
  </si>
  <si>
    <t>晗</t>
  </si>
  <si>
    <t>晙</t>
  </si>
  <si>
    <t>晴</t>
  </si>
  <si>
    <t>晳</t>
  </si>
  <si>
    <t>暙</t>
  </si>
  <si>
    <t>暠</t>
  </si>
  <si>
    <t>暲</t>
  </si>
  <si>
    <t>暿</t>
  </si>
  <si>
    <t>曺</t>
  </si>
  <si>
    <t>朎</t>
  </si>
  <si>
    <t>朗</t>
  </si>
  <si>
    <t>杦</t>
  </si>
  <si>
    <t>枻</t>
  </si>
  <si>
    <t>桒</t>
  </si>
  <si>
    <t>柀</t>
  </si>
  <si>
    <t>栁</t>
  </si>
  <si>
    <t>桄</t>
  </si>
  <si>
    <t>棏</t>
  </si>
  <si>
    <t>﨓</t>
  </si>
  <si>
    <t>楨</t>
  </si>
  <si>
    <t>﨔</t>
  </si>
  <si>
    <t>榘</t>
  </si>
  <si>
    <t>槢</t>
  </si>
  <si>
    <t>樰</t>
  </si>
  <si>
    <t>橫</t>
  </si>
  <si>
    <t>橆</t>
  </si>
  <si>
    <t>橳</t>
  </si>
  <si>
    <t>橾</t>
  </si>
  <si>
    <t>櫢</t>
  </si>
  <si>
    <t>櫤</t>
  </si>
  <si>
    <t>毖</t>
  </si>
  <si>
    <t>氿</t>
  </si>
  <si>
    <t>汜</t>
  </si>
  <si>
    <t>沆</t>
  </si>
  <si>
    <t>汯</t>
  </si>
  <si>
    <t>泚</t>
  </si>
  <si>
    <t>洄</t>
  </si>
  <si>
    <t>涇</t>
  </si>
  <si>
    <t>浯</t>
  </si>
  <si>
    <t>涖</t>
  </si>
  <si>
    <t>涬</t>
  </si>
  <si>
    <t>淏</t>
  </si>
  <si>
    <t>淸</t>
  </si>
  <si>
    <t>淲</t>
  </si>
  <si>
    <t>淼</t>
  </si>
  <si>
    <t>渹</t>
  </si>
  <si>
    <t>湜</t>
  </si>
  <si>
    <t>渧</t>
  </si>
  <si>
    <t>渼</t>
  </si>
  <si>
    <t>溿</t>
  </si>
  <si>
    <t>澈</t>
  </si>
  <si>
    <t>澵</t>
  </si>
  <si>
    <t>濵</t>
  </si>
  <si>
    <t>瀅</t>
  </si>
  <si>
    <t>瀇</t>
  </si>
  <si>
    <t>瀨</t>
  </si>
  <si>
    <t>炅</t>
  </si>
  <si>
    <t>炫</t>
  </si>
  <si>
    <t>焏</t>
  </si>
  <si>
    <t>焄</t>
  </si>
  <si>
    <t>煜</t>
  </si>
  <si>
    <t>煆</t>
  </si>
  <si>
    <t>煇</t>
  </si>
  <si>
    <t>凞</t>
  </si>
  <si>
    <t>燁</t>
  </si>
  <si>
    <t>燾</t>
  </si>
  <si>
    <t>犱</t>
  </si>
  <si>
    <t>犾</t>
  </si>
  <si>
    <t>猤</t>
  </si>
  <si>
    <t>猪</t>
  </si>
  <si>
    <t>獷</t>
  </si>
  <si>
    <t>玽</t>
  </si>
  <si>
    <t>珉</t>
  </si>
  <si>
    <t>珖</t>
  </si>
  <si>
    <t>珣</t>
  </si>
  <si>
    <t>珒</t>
  </si>
  <si>
    <t>琇</t>
  </si>
  <si>
    <t>珵</t>
  </si>
  <si>
    <t>琦</t>
  </si>
  <si>
    <t>琪</t>
  </si>
  <si>
    <t>琩</t>
  </si>
  <si>
    <t>琮</t>
  </si>
  <si>
    <t>瑢</t>
  </si>
  <si>
    <t>璉</t>
  </si>
  <si>
    <t>璟</t>
  </si>
  <si>
    <t>甁</t>
  </si>
  <si>
    <t>畯</t>
  </si>
  <si>
    <t>皂</t>
  </si>
  <si>
    <t>皜</t>
  </si>
  <si>
    <t>皞</t>
  </si>
  <si>
    <t>皛</t>
  </si>
  <si>
    <t>皦</t>
  </si>
  <si>
    <t>益</t>
  </si>
  <si>
    <t>睆</t>
  </si>
  <si>
    <t>劯</t>
  </si>
  <si>
    <t>砡</t>
  </si>
  <si>
    <t>硎</t>
  </si>
  <si>
    <t>硤</t>
  </si>
  <si>
    <t>硺</t>
  </si>
  <si>
    <t>礰</t>
  </si>
  <si>
    <t>礼</t>
  </si>
  <si>
    <t>神</t>
  </si>
  <si>
    <t>祥</t>
  </si>
  <si>
    <t>禔</t>
  </si>
  <si>
    <t>福</t>
  </si>
  <si>
    <t>禛</t>
  </si>
  <si>
    <t>竑</t>
  </si>
  <si>
    <t>竧</t>
  </si>
  <si>
    <t>靖</t>
  </si>
  <si>
    <t>竫</t>
  </si>
  <si>
    <t>箞</t>
  </si>
  <si>
    <t>精</t>
  </si>
  <si>
    <t>絈</t>
  </si>
  <si>
    <t>絜</t>
  </si>
  <si>
    <t>綷</t>
  </si>
  <si>
    <t>綠</t>
  </si>
  <si>
    <t>緖</t>
  </si>
  <si>
    <t>繒</t>
  </si>
  <si>
    <t>罇</t>
  </si>
  <si>
    <t>羡</t>
  </si>
  <si>
    <t>羽</t>
  </si>
  <si>
    <t>茁</t>
  </si>
  <si>
    <t>荢</t>
  </si>
  <si>
    <t>荿</t>
  </si>
  <si>
    <t>菇</t>
  </si>
  <si>
    <t>菶</t>
  </si>
  <si>
    <t>葈</t>
  </si>
  <si>
    <t>蒴</t>
  </si>
  <si>
    <t>蕓</t>
  </si>
  <si>
    <t>蕙</t>
  </si>
  <si>
    <t>蕫</t>
  </si>
  <si>
    <t>﨟</t>
  </si>
  <si>
    <t>薰</t>
  </si>
  <si>
    <t>蘒</t>
  </si>
  <si>
    <t>﨡</t>
  </si>
  <si>
    <t>蠇</t>
  </si>
  <si>
    <t>裵</t>
  </si>
  <si>
    <t>訒</t>
  </si>
  <si>
    <t>訷</t>
  </si>
  <si>
    <t>詹</t>
  </si>
  <si>
    <t>誧</t>
  </si>
  <si>
    <t>誾</t>
  </si>
  <si>
    <t>諟</t>
  </si>
  <si>
    <t>諸</t>
  </si>
  <si>
    <t>諶</t>
  </si>
  <si>
    <t>譓</t>
  </si>
  <si>
    <t>譿</t>
  </si>
  <si>
    <t>賰</t>
  </si>
  <si>
    <t>賴</t>
  </si>
  <si>
    <t>贒</t>
  </si>
  <si>
    <t>赶</t>
  </si>
  <si>
    <t>﨣</t>
  </si>
  <si>
    <t>軏</t>
  </si>
  <si>
    <t>﨤</t>
  </si>
  <si>
    <t>逸</t>
  </si>
  <si>
    <t>遧</t>
  </si>
  <si>
    <t>郞</t>
  </si>
  <si>
    <t>都</t>
  </si>
  <si>
    <t>鄕</t>
  </si>
  <si>
    <t>鄧</t>
  </si>
  <si>
    <t>釚</t>
  </si>
  <si>
    <t>釗</t>
  </si>
  <si>
    <t>釞</t>
  </si>
  <si>
    <t>釭</t>
  </si>
  <si>
    <t>釮</t>
  </si>
  <si>
    <t>釤</t>
  </si>
  <si>
    <t>釥</t>
  </si>
  <si>
    <t>鈆</t>
  </si>
  <si>
    <t>鈐</t>
  </si>
  <si>
    <t>鈊</t>
  </si>
  <si>
    <t>鈺</t>
  </si>
  <si>
    <t>鉀</t>
  </si>
  <si>
    <t>鈼</t>
  </si>
  <si>
    <t>鉎</t>
  </si>
  <si>
    <t>鉙</t>
  </si>
  <si>
    <t>鉑</t>
  </si>
  <si>
    <t>鈹</t>
  </si>
  <si>
    <t>鉧</t>
  </si>
  <si>
    <t>銧</t>
  </si>
  <si>
    <t>鉷</t>
  </si>
  <si>
    <t>鉸</t>
  </si>
  <si>
    <t>鋧</t>
  </si>
  <si>
    <t>鋗</t>
  </si>
  <si>
    <t>鋙</t>
  </si>
  <si>
    <t>鋐</t>
  </si>
  <si>
    <t>﨧</t>
  </si>
  <si>
    <t>鋕</t>
  </si>
  <si>
    <t>鋠</t>
  </si>
  <si>
    <t>鋓</t>
  </si>
  <si>
    <t>錥</t>
  </si>
  <si>
    <t>錡</t>
  </si>
  <si>
    <t>鋻</t>
  </si>
  <si>
    <t>﨨</t>
  </si>
  <si>
    <t>錞</t>
  </si>
  <si>
    <t>鋿</t>
  </si>
  <si>
    <t>錝</t>
  </si>
  <si>
    <t>錂</t>
  </si>
  <si>
    <t>鍰</t>
  </si>
  <si>
    <t>鍗</t>
  </si>
  <si>
    <t>鎤</t>
  </si>
  <si>
    <t>鏆</t>
  </si>
  <si>
    <t>鏞</t>
  </si>
  <si>
    <t>鏸</t>
  </si>
  <si>
    <t>鐱</t>
  </si>
  <si>
    <t>鑅</t>
  </si>
  <si>
    <t>鑈</t>
  </si>
  <si>
    <t>閒</t>
  </si>
  <si>
    <t>隆</t>
  </si>
  <si>
    <t>﨩</t>
  </si>
  <si>
    <t>隝</t>
  </si>
  <si>
    <t>隯</t>
  </si>
  <si>
    <t>霳</t>
  </si>
  <si>
    <t>霻</t>
  </si>
  <si>
    <t>靃</t>
  </si>
  <si>
    <t>靍</t>
  </si>
  <si>
    <t>靏</t>
  </si>
  <si>
    <t>靑</t>
  </si>
  <si>
    <t>靕</t>
  </si>
  <si>
    <t>顗</t>
  </si>
  <si>
    <t>顥</t>
  </si>
  <si>
    <t>飯</t>
  </si>
  <si>
    <t>飼</t>
  </si>
  <si>
    <t>餧</t>
  </si>
  <si>
    <t>館</t>
  </si>
  <si>
    <t>馞</t>
  </si>
  <si>
    <t>驎</t>
  </si>
  <si>
    <t>髜</t>
  </si>
  <si>
    <t>魵</t>
  </si>
  <si>
    <t>魲</t>
  </si>
  <si>
    <t>鮏</t>
  </si>
  <si>
    <t>鮱</t>
  </si>
  <si>
    <t>鮻</t>
  </si>
  <si>
    <t>鰀</t>
  </si>
  <si>
    <t>鵰</t>
  </si>
  <si>
    <t>鵫</t>
  </si>
  <si>
    <t>鶴</t>
  </si>
  <si>
    <t>鸙</t>
  </si>
  <si>
    <t>黑</t>
  </si>
  <si>
    <t>ⅰ</t>
  </si>
  <si>
    <t>ⅱ</t>
  </si>
  <si>
    <t>ⅲ</t>
  </si>
  <si>
    <t>ⅳ</t>
  </si>
  <si>
    <t>ⅴ</t>
  </si>
  <si>
    <t>ⅵ</t>
  </si>
  <si>
    <t>ⅶ</t>
  </si>
  <si>
    <t>ⅷ</t>
  </si>
  <si>
    <t>ⅸ</t>
  </si>
  <si>
    <t>ⅹ</t>
  </si>
  <si>
    <t>￢</t>
  </si>
  <si>
    <t>|</t>
  </si>
  <si>
    <t>'</t>
  </si>
  <si>
    <t>ｱ</t>
  </si>
  <si>
    <t>ｲ</t>
  </si>
  <si>
    <t>ｳ</t>
  </si>
  <si>
    <t>ｴ</t>
  </si>
  <si>
    <t>ｵ</t>
  </si>
  <si>
    <t>ｶ</t>
  </si>
  <si>
    <t>ｷ</t>
  </si>
  <si>
    <t>ｸ</t>
  </si>
  <si>
    <t>ｹ</t>
  </si>
  <si>
    <t>ｺ</t>
  </si>
  <si>
    <t>ｻ</t>
  </si>
  <si>
    <t>ｼ</t>
  </si>
  <si>
    <t>ｽ</t>
  </si>
  <si>
    <t>ｾ</t>
  </si>
  <si>
    <t>ｿ</t>
  </si>
  <si>
    <t>ﾀ</t>
  </si>
  <si>
    <t>ﾁ</t>
  </si>
  <si>
    <t>ﾂ</t>
  </si>
  <si>
    <t>ﾃ</t>
  </si>
  <si>
    <t>ﾄ</t>
  </si>
  <si>
    <t>ﾅ</t>
  </si>
  <si>
    <t>ﾆ</t>
  </si>
  <si>
    <t>ﾇ</t>
  </si>
  <si>
    <t>ﾈ</t>
  </si>
  <si>
    <t>ﾉ</t>
  </si>
  <si>
    <t>ﾊ</t>
  </si>
  <si>
    <t>ﾋ</t>
  </si>
  <si>
    <t>ﾌ</t>
  </si>
  <si>
    <t>ﾍ</t>
  </si>
  <si>
    <t>ﾎ</t>
  </si>
  <si>
    <t>ﾏ</t>
  </si>
  <si>
    <t>ﾐ</t>
  </si>
  <si>
    <t>ﾑ</t>
  </si>
  <si>
    <t>ﾒ</t>
  </si>
  <si>
    <t>ﾓ</t>
  </si>
  <si>
    <t>ﾔ</t>
  </si>
  <si>
    <t>ﾕ</t>
  </si>
  <si>
    <t>ﾖ</t>
  </si>
  <si>
    <t>ﾗ</t>
  </si>
  <si>
    <t>ﾘ</t>
  </si>
  <si>
    <t>ﾙ</t>
  </si>
  <si>
    <t>ﾚ</t>
  </si>
  <si>
    <t>ﾛ</t>
  </si>
  <si>
    <t>ﾜ</t>
  </si>
  <si>
    <t>ｦ</t>
  </si>
  <si>
    <t>ﾝ</t>
  </si>
  <si>
    <t>ｧ</t>
  </si>
  <si>
    <t>ｨ</t>
  </si>
  <si>
    <t>ｩ</t>
  </si>
  <si>
    <t>ｪ</t>
  </si>
  <si>
    <t>ｫ</t>
  </si>
  <si>
    <t>ｬ</t>
  </si>
  <si>
    <t>ｭ</t>
  </si>
  <si>
    <t>ｮ</t>
  </si>
  <si>
    <t>ｯ</t>
  </si>
  <si>
    <t>ﾞ</t>
  </si>
  <si>
    <t>ﾟ</t>
  </si>
  <si>
    <t>､</t>
  </si>
  <si>
    <t>｡</t>
  </si>
  <si>
    <t>｢</t>
  </si>
  <si>
    <t>｣</t>
  </si>
  <si>
    <t>･</t>
  </si>
  <si>
    <t>&amp;</t>
  </si>
  <si>
    <t>&lt;</t>
  </si>
  <si>
    <t>&gt;</t>
  </si>
  <si>
    <t>～</t>
  </si>
  <si>
    <t>JIS第1・2水準ﾁｪｯｸ,禁止文字確認</t>
    <rPh sb="3" eb="4">
      <t>ダイ</t>
    </rPh>
    <rPh sb="7" eb="9">
      <t>スイジュン</t>
    </rPh>
    <rPh sb="14" eb="16">
      <t>キンシ</t>
    </rPh>
    <rPh sb="16" eb="18">
      <t>モジ</t>
    </rPh>
    <rPh sb="18" eb="20">
      <t>カクニン</t>
    </rPh>
    <phoneticPr fontId="4"/>
  </si>
  <si>
    <t>内、技術士</t>
  </si>
  <si>
    <t>適宜入力</t>
    <rPh sb="0" eb="2">
      <t>テキギ</t>
    </rPh>
    <rPh sb="2" eb="4">
      <t>ニュウリョク</t>
    </rPh>
    <phoneticPr fontId="4"/>
  </si>
  <si>
    <t>(左枠:姓,右枠:名)</t>
    <phoneticPr fontId="4"/>
  </si>
  <si>
    <t>資格の種類</t>
    <rPh sb="0" eb="2">
      <t>シカク</t>
    </rPh>
    <rPh sb="3" eb="5">
      <t>シュルイ</t>
    </rPh>
    <phoneticPr fontId="4"/>
  </si>
  <si>
    <t>一般土木工事</t>
    <rPh sb="0" eb="2">
      <t>イッパン</t>
    </rPh>
    <rPh sb="2" eb="4">
      <t>ドボク</t>
    </rPh>
    <rPh sb="4" eb="6">
      <t>コウジ</t>
    </rPh>
    <phoneticPr fontId="4"/>
  </si>
  <si>
    <t>土木工事業</t>
  </si>
  <si>
    <t>とび・土工工事業</t>
  </si>
  <si>
    <t>石工事業</t>
  </si>
  <si>
    <t>しゅんせつ工事業</t>
  </si>
  <si>
    <t>水道施設工事業</t>
  </si>
  <si>
    <t>解体工事業</t>
  </si>
  <si>
    <t>建築工事業</t>
  </si>
  <si>
    <t>大工工事業</t>
  </si>
  <si>
    <t>左官工事業</t>
  </si>
  <si>
    <t>屋根工事業</t>
  </si>
  <si>
    <t>タイル・れんが・ブロック工事業</t>
  </si>
  <si>
    <t>鋼構造物工事業</t>
  </si>
  <si>
    <t>鉄筋工事業</t>
  </si>
  <si>
    <t>板金工事業</t>
  </si>
  <si>
    <t>ガラス工事業</t>
  </si>
  <si>
    <t>防水工事業</t>
  </si>
  <si>
    <t>内装仕上工事業</t>
  </si>
  <si>
    <t>建具工事業</t>
  </si>
  <si>
    <t>清掃施設工事業</t>
  </si>
  <si>
    <t>建築工事</t>
    <rPh sb="0" eb="2">
      <t>ケンチク</t>
    </rPh>
    <rPh sb="2" eb="4">
      <t>コウジ</t>
    </rPh>
    <phoneticPr fontId="4"/>
  </si>
  <si>
    <t>鋼橋上部工事</t>
    <rPh sb="0" eb="2">
      <t>コウキョウ</t>
    </rPh>
    <rPh sb="2" eb="4">
      <t>ジョウブ</t>
    </rPh>
    <rPh sb="4" eb="6">
      <t>コウジ</t>
    </rPh>
    <phoneticPr fontId="4"/>
  </si>
  <si>
    <t>舗装工事</t>
    <rPh sb="0" eb="2">
      <t>ホソウ</t>
    </rPh>
    <rPh sb="2" eb="4">
      <t>コウジ</t>
    </rPh>
    <phoneticPr fontId="4"/>
  </si>
  <si>
    <t>舗装工事業</t>
    <rPh sb="0" eb="2">
      <t>ホソウ</t>
    </rPh>
    <rPh sb="2" eb="4">
      <t>コウジ</t>
    </rPh>
    <rPh sb="4" eb="5">
      <t>ギョウ</t>
    </rPh>
    <phoneticPr fontId="4"/>
  </si>
  <si>
    <t>鋼構造物工事業</t>
    <rPh sb="0" eb="1">
      <t>ハガネ</t>
    </rPh>
    <rPh sb="1" eb="4">
      <t>コウゾウブツ</t>
    </rPh>
    <phoneticPr fontId="4"/>
  </si>
  <si>
    <t>電気工事</t>
    <rPh sb="0" eb="2">
      <t>デンキ</t>
    </rPh>
    <rPh sb="2" eb="4">
      <t>コウジ</t>
    </rPh>
    <phoneticPr fontId="4"/>
  </si>
  <si>
    <t>電気通信工事業</t>
  </si>
  <si>
    <t>消防施設工事業</t>
  </si>
  <si>
    <t>電気工事業</t>
  </si>
  <si>
    <t>管工事業</t>
  </si>
  <si>
    <t>熱絶縁工事業</t>
  </si>
  <si>
    <t>さく井工事業</t>
  </si>
  <si>
    <t>農業土木工事</t>
    <rPh sb="0" eb="2">
      <t>ノウギョウ</t>
    </rPh>
    <rPh sb="2" eb="4">
      <t>ドボク</t>
    </rPh>
    <rPh sb="4" eb="6">
      <t>コウジ</t>
    </rPh>
    <phoneticPr fontId="4"/>
  </si>
  <si>
    <t>水産土木工事</t>
    <rPh sb="0" eb="2">
      <t>スイサン</t>
    </rPh>
    <rPh sb="2" eb="4">
      <t>ドボク</t>
    </rPh>
    <rPh sb="4" eb="6">
      <t>コウジ</t>
    </rPh>
    <phoneticPr fontId="4"/>
  </si>
  <si>
    <t>森林土木工事</t>
    <rPh sb="0" eb="2">
      <t>シンリン</t>
    </rPh>
    <rPh sb="2" eb="4">
      <t>ドボク</t>
    </rPh>
    <rPh sb="4" eb="6">
      <t>コウジ</t>
    </rPh>
    <phoneticPr fontId="4"/>
  </si>
  <si>
    <t>塗装工事</t>
    <rPh sb="0" eb="2">
      <t>トソウ</t>
    </rPh>
    <rPh sb="2" eb="4">
      <t>コウジ</t>
    </rPh>
    <phoneticPr fontId="4"/>
  </si>
  <si>
    <t>塗装工事業</t>
    <rPh sb="0" eb="2">
      <t>トソウ</t>
    </rPh>
    <rPh sb="2" eb="4">
      <t>コウジ</t>
    </rPh>
    <rPh sb="4" eb="5">
      <t>ギョウ</t>
    </rPh>
    <phoneticPr fontId="4"/>
  </si>
  <si>
    <t>とび・土工工事業</t>
    <phoneticPr fontId="4"/>
  </si>
  <si>
    <t>道路標識設置工事</t>
    <rPh sb="0" eb="2">
      <t>ドウロ</t>
    </rPh>
    <rPh sb="2" eb="4">
      <t>ヒョウシキ</t>
    </rPh>
    <rPh sb="4" eb="6">
      <t>セッチ</t>
    </rPh>
    <rPh sb="6" eb="8">
      <t>コウジ</t>
    </rPh>
    <phoneticPr fontId="4"/>
  </si>
  <si>
    <t>造園工事</t>
    <rPh sb="0" eb="2">
      <t>ゾウエン</t>
    </rPh>
    <rPh sb="2" eb="4">
      <t>コウジ</t>
    </rPh>
    <phoneticPr fontId="4"/>
  </si>
  <si>
    <t>造園工事業</t>
    <rPh sb="0" eb="2">
      <t>ゾウエン</t>
    </rPh>
    <rPh sb="2" eb="4">
      <t>コウジ</t>
    </rPh>
    <rPh sb="4" eb="5">
      <t>ギョウ</t>
    </rPh>
    <phoneticPr fontId="4"/>
  </si>
  <si>
    <t>機械器具設置工事</t>
    <rPh sb="0" eb="2">
      <t>キカイ</t>
    </rPh>
    <rPh sb="2" eb="4">
      <t>キグ</t>
    </rPh>
    <rPh sb="4" eb="6">
      <t>セッチ</t>
    </rPh>
    <rPh sb="6" eb="8">
      <t>コウジ</t>
    </rPh>
    <phoneticPr fontId="4"/>
  </si>
  <si>
    <t>機械器具設置工事業</t>
    <rPh sb="0" eb="2">
      <t>キカイ</t>
    </rPh>
    <rPh sb="2" eb="4">
      <t>キグ</t>
    </rPh>
    <rPh sb="4" eb="6">
      <t>セッチ</t>
    </rPh>
    <rPh sb="6" eb="8">
      <t>コウジ</t>
    </rPh>
    <rPh sb="8" eb="9">
      <t>ギョウ</t>
    </rPh>
    <phoneticPr fontId="4"/>
  </si>
  <si>
    <t>鋼構造物工事業</t>
    <phoneticPr fontId="4"/>
  </si>
  <si>
    <t>建築設計</t>
    <rPh sb="0" eb="2">
      <t>ケンチク</t>
    </rPh>
    <rPh sb="2" eb="4">
      <t>セッケイ</t>
    </rPh>
    <phoneticPr fontId="4"/>
  </si>
  <si>
    <t>建築士事務所（1級及び2級）</t>
    <rPh sb="0" eb="3">
      <t>ケンチクシ</t>
    </rPh>
    <rPh sb="3" eb="5">
      <t>ジム</t>
    </rPh>
    <rPh sb="5" eb="6">
      <t>ショ</t>
    </rPh>
    <rPh sb="8" eb="9">
      <t>キュウ</t>
    </rPh>
    <rPh sb="9" eb="10">
      <t>オヨ</t>
    </rPh>
    <rPh sb="12" eb="13">
      <t>キュウ</t>
    </rPh>
    <phoneticPr fontId="4"/>
  </si>
  <si>
    <t>造林</t>
    <rPh sb="0" eb="2">
      <t>ゾウリン</t>
    </rPh>
    <phoneticPr fontId="4"/>
  </si>
  <si>
    <t>土木設計</t>
    <rPh sb="0" eb="2">
      <t>ドボク</t>
    </rPh>
    <rPh sb="2" eb="4">
      <t>セッケイ</t>
    </rPh>
    <phoneticPr fontId="4"/>
  </si>
  <si>
    <t>測量</t>
    <rPh sb="0" eb="2">
      <t>ソクリョウ</t>
    </rPh>
    <phoneticPr fontId="4"/>
  </si>
  <si>
    <t>測量業者</t>
    <rPh sb="0" eb="2">
      <t>ソクリョウ</t>
    </rPh>
    <rPh sb="2" eb="4">
      <t>ギョウシャ</t>
    </rPh>
    <phoneticPr fontId="4"/>
  </si>
  <si>
    <t>地質調査</t>
    <rPh sb="0" eb="2">
      <t>チシツ</t>
    </rPh>
    <rPh sb="2" eb="4">
      <t>チョウサ</t>
    </rPh>
    <phoneticPr fontId="4"/>
  </si>
  <si>
    <t>道路清掃</t>
    <rPh sb="0" eb="2">
      <t>ドウロ</t>
    </rPh>
    <rPh sb="2" eb="4">
      <t>セイソウ</t>
    </rPh>
    <phoneticPr fontId="4"/>
  </si>
  <si>
    <t>技術資料作成</t>
    <rPh sb="0" eb="2">
      <t>ギジュツ</t>
    </rPh>
    <rPh sb="2" eb="4">
      <t>シリョウ</t>
    </rPh>
    <rPh sb="4" eb="6">
      <t>サクセイ</t>
    </rPh>
    <phoneticPr fontId="4"/>
  </si>
  <si>
    <t>管工事</t>
    <rPh sb="0" eb="1">
      <t>カン</t>
    </rPh>
    <rPh sb="1" eb="3">
      <t>コウジ</t>
    </rPh>
    <phoneticPr fontId="4"/>
  </si>
  <si>
    <t>市町村名</t>
  </si>
  <si>
    <t>かな</t>
  </si>
  <si>
    <t>振興局名</t>
  </si>
  <si>
    <t>あいべつちょう</t>
  </si>
  <si>
    <t>上川総合振興局</t>
  </si>
  <si>
    <t>あかいがわむら</t>
  </si>
  <si>
    <t>後志総合振興局</t>
  </si>
  <si>
    <t>あかびらし</t>
  </si>
  <si>
    <t>空知総合振興局</t>
  </si>
  <si>
    <t>あさひかわし</t>
  </si>
  <si>
    <t>あしべつし</t>
  </si>
  <si>
    <t>あしょろちょう</t>
  </si>
  <si>
    <t>十勝総合振興局</t>
  </si>
  <si>
    <t>あっけしちょう</t>
  </si>
  <si>
    <t>釧路総合振興局</t>
  </si>
  <si>
    <t>あっさぶちょう</t>
  </si>
  <si>
    <t>檜山振興局</t>
  </si>
  <si>
    <t>あつまちょう</t>
  </si>
  <si>
    <t>胆振総合振興局</t>
  </si>
  <si>
    <t>あばしりし</t>
  </si>
  <si>
    <t>オホーツク総合振興局</t>
  </si>
  <si>
    <t>あびらちょう</t>
  </si>
  <si>
    <t>いけだちょう</t>
  </si>
  <si>
    <t>いしかりし</t>
  </si>
  <si>
    <t>石狩振興局</t>
  </si>
  <si>
    <t>いまかねちょう</t>
  </si>
  <si>
    <t>いわないちょう</t>
  </si>
  <si>
    <t>いわみざわし</t>
  </si>
  <si>
    <t>うたしないし</t>
  </si>
  <si>
    <t>うらうすちょう</t>
  </si>
  <si>
    <t>うらかわちょう</t>
  </si>
  <si>
    <t>日高振興局</t>
  </si>
  <si>
    <t>うらほろちょう</t>
  </si>
  <si>
    <t>うりゅうちょう</t>
  </si>
  <si>
    <t>えさしちょう</t>
  </si>
  <si>
    <t>宗谷総合振興局</t>
  </si>
  <si>
    <t>えにわし</t>
  </si>
  <si>
    <t>えべつし</t>
  </si>
  <si>
    <t>えりもちょう</t>
  </si>
  <si>
    <t>えんがるちょう</t>
  </si>
  <si>
    <t>えんべつちょう</t>
  </si>
  <si>
    <t>留萌振興局</t>
  </si>
  <si>
    <t>おうむちょう</t>
  </si>
  <si>
    <t>おおぞらちょう</t>
  </si>
  <si>
    <t>おくしりちょう</t>
  </si>
  <si>
    <t>おけとちょう</t>
  </si>
  <si>
    <t>おこっぺちょう</t>
  </si>
  <si>
    <t>おしゃまんべちょう</t>
  </si>
  <si>
    <t>渡島総合振興局</t>
  </si>
  <si>
    <t>おたるし</t>
  </si>
  <si>
    <t>おといねっぷむら</t>
  </si>
  <si>
    <t>おとふけちょう</t>
  </si>
  <si>
    <t>おとべちょう</t>
  </si>
  <si>
    <t>おびひろし</t>
  </si>
  <si>
    <t>おびらちょう</t>
  </si>
  <si>
    <t>かみかわちょう</t>
  </si>
  <si>
    <t>かみしほろちょう</t>
  </si>
  <si>
    <t>かみすながわちょう</t>
  </si>
  <si>
    <t>かみのくにちょう</t>
  </si>
  <si>
    <t>かみふらのちょう</t>
  </si>
  <si>
    <t>かもえないむら</t>
  </si>
  <si>
    <t>きこないちょう</t>
  </si>
  <si>
    <t>きたひろしまし</t>
  </si>
  <si>
    <t>きたみし</t>
  </si>
  <si>
    <t>きもべつちょう</t>
  </si>
  <si>
    <t>きょうごくちょう</t>
  </si>
  <si>
    <t>きょうわちょう</t>
  </si>
  <si>
    <t>きよさとちょう</t>
  </si>
  <si>
    <t>くしろし</t>
  </si>
  <si>
    <t>くしろちょう</t>
  </si>
  <si>
    <t>くっちゃんちょう</t>
  </si>
  <si>
    <t>くりやまちょう</t>
  </si>
  <si>
    <t>くろまつないちょう</t>
  </si>
  <si>
    <t>くんねっぷちょう</t>
  </si>
  <si>
    <t>けんぶちちょう</t>
  </si>
  <si>
    <t>こしみずちょう</t>
  </si>
  <si>
    <t>さっぽろし</t>
  </si>
  <si>
    <t>さらべつむら</t>
  </si>
  <si>
    <t>さまにちょう</t>
  </si>
  <si>
    <t>さるふつむら</t>
  </si>
  <si>
    <t>さろまちょう</t>
  </si>
  <si>
    <t>しかおいちょう</t>
  </si>
  <si>
    <t>しかべちょう</t>
  </si>
  <si>
    <t>しべちゃちょう</t>
  </si>
  <si>
    <t>しべつし</t>
  </si>
  <si>
    <t>しべつちょう</t>
  </si>
  <si>
    <t>根室振興局</t>
  </si>
  <si>
    <t>しほろちょう</t>
  </si>
  <si>
    <t>しままきむら</t>
  </si>
  <si>
    <t>しみずちょう</t>
  </si>
  <si>
    <t>しむかっぷむら</t>
  </si>
  <si>
    <t>しもかわちょう</t>
  </si>
  <si>
    <t>しゃこたんちょう</t>
  </si>
  <si>
    <t>しゃりちょう</t>
  </si>
  <si>
    <t>しょさんべつむら</t>
  </si>
  <si>
    <t>しらおいちょう</t>
  </si>
  <si>
    <t>しらぬかちょう</t>
  </si>
  <si>
    <t>しりうちちょう</t>
  </si>
  <si>
    <t>しんしのつむら</t>
  </si>
  <si>
    <t>しんとくちょう</t>
  </si>
  <si>
    <t>しんとつかわちょう</t>
  </si>
  <si>
    <t>しんひだかちょう</t>
  </si>
  <si>
    <t>すっつちょう</t>
  </si>
  <si>
    <t>すながわし</t>
  </si>
  <si>
    <t>せたなちょう</t>
  </si>
  <si>
    <t>そうべつちょう</t>
  </si>
  <si>
    <t>たいきちょう</t>
  </si>
  <si>
    <t>たかすちょう</t>
  </si>
  <si>
    <t>たきかわし</t>
  </si>
  <si>
    <t>たきのうえちょう</t>
  </si>
  <si>
    <t>だてし</t>
  </si>
  <si>
    <t>ちっぷべつちょう</t>
  </si>
  <si>
    <t>千歳市</t>
  </si>
  <si>
    <t>ちとせし</t>
  </si>
  <si>
    <t>つきがたちょう</t>
  </si>
  <si>
    <t>つべつちょう</t>
  </si>
  <si>
    <t>つるいむら</t>
  </si>
  <si>
    <t>てしおちょう</t>
  </si>
  <si>
    <t>てしかがちょう</t>
  </si>
  <si>
    <t>とうべつちょう</t>
  </si>
  <si>
    <t>とうまちょう</t>
  </si>
  <si>
    <t>とうやこちょう</t>
  </si>
  <si>
    <t>とまこまいし</t>
  </si>
  <si>
    <t>とままえちょう</t>
  </si>
  <si>
    <t>とまりむら</t>
  </si>
  <si>
    <t>とようらちょう</t>
  </si>
  <si>
    <t>とよころちょう</t>
  </si>
  <si>
    <t>とよとみちょう</t>
  </si>
  <si>
    <t>ないえちょう</t>
  </si>
  <si>
    <t>なかがわちょう</t>
  </si>
  <si>
    <t>なかさつないむら</t>
  </si>
  <si>
    <t>なかしべつちょう</t>
  </si>
  <si>
    <t>なかとんべつちょう</t>
  </si>
  <si>
    <t>ながぬまちょう</t>
  </si>
  <si>
    <t>なかふらのちょう</t>
  </si>
  <si>
    <t>ななえちょう</t>
  </si>
  <si>
    <t>なよろし</t>
  </si>
  <si>
    <t>なんぽろちょう</t>
  </si>
  <si>
    <t>にいかっぷちょう</t>
  </si>
  <si>
    <t>にきちょう</t>
  </si>
  <si>
    <t>にしおこっぺむら</t>
  </si>
  <si>
    <t>にせこちょう</t>
  </si>
  <si>
    <t>ぬまたちょう</t>
  </si>
  <si>
    <t>ねむろし</t>
  </si>
  <si>
    <t>のぼりべつし</t>
  </si>
  <si>
    <t>はこだてし</t>
  </si>
  <si>
    <t>はぼろちょう</t>
  </si>
  <si>
    <t>はまとんべつちょう</t>
  </si>
  <si>
    <t>はまなかちょう</t>
  </si>
  <si>
    <t>びえいちょう</t>
  </si>
  <si>
    <t>ひがしかぐらちょう</t>
  </si>
  <si>
    <t>ひがしかわちょう</t>
  </si>
  <si>
    <t>ひだかちょう</t>
  </si>
  <si>
    <t>ぴっぷちょう</t>
  </si>
  <si>
    <t>びばいし</t>
  </si>
  <si>
    <t>びふかちょう</t>
  </si>
  <si>
    <t>びほろちょう</t>
  </si>
  <si>
    <t>びらとりちょう</t>
  </si>
  <si>
    <t>ひろおちょう</t>
  </si>
  <si>
    <t>ふかがわし</t>
  </si>
  <si>
    <t>ふくしまちょう</t>
  </si>
  <si>
    <t>ふらのし</t>
  </si>
  <si>
    <t>ふるびらちょう</t>
  </si>
  <si>
    <t>べつかいちょう</t>
  </si>
  <si>
    <t>北斗市</t>
  </si>
  <si>
    <t>ほくとし</t>
  </si>
  <si>
    <t>ほくりゅうちょう</t>
  </si>
  <si>
    <t>ほろかないちょう</t>
  </si>
  <si>
    <t>ほろのべちょう</t>
  </si>
  <si>
    <t>ほんべつちょう</t>
  </si>
  <si>
    <t>まくべつちょう</t>
  </si>
  <si>
    <t>ましけちょう</t>
  </si>
  <si>
    <t>まっかりむら</t>
  </si>
  <si>
    <t>まつまえちょう</t>
  </si>
  <si>
    <t>みかさし</t>
  </si>
  <si>
    <t>みなみふらのちょう</t>
  </si>
  <si>
    <t>むかわちょう</t>
  </si>
  <si>
    <t>むろらんし</t>
  </si>
  <si>
    <t>めむろちょう</t>
  </si>
  <si>
    <t>もせうしちょう</t>
  </si>
  <si>
    <t>もりまち</t>
  </si>
  <si>
    <t>もんべつし</t>
  </si>
  <si>
    <t>やくもちょう</t>
  </si>
  <si>
    <t>ゆうばりし</t>
  </si>
  <si>
    <t>ゆうべつちょう</t>
  </si>
  <si>
    <t>ゆにちょう</t>
  </si>
  <si>
    <t>よいちちょう</t>
  </si>
  <si>
    <t>らうすちょう</t>
  </si>
  <si>
    <t>らんこしちょう</t>
  </si>
  <si>
    <t>りくべつちょう</t>
  </si>
  <si>
    <t>りしりちょう</t>
  </si>
  <si>
    <t>りしりふじちょう</t>
  </si>
  <si>
    <t>るすつむら</t>
  </si>
  <si>
    <t>るもいし</t>
  </si>
  <si>
    <t>れぶんちょう</t>
  </si>
  <si>
    <t>わっかないし</t>
  </si>
  <si>
    <t>わっさむちょう</t>
  </si>
  <si>
    <t>ｺｰﾄﾞ</t>
    <phoneticPr fontId="4"/>
  </si>
  <si>
    <t>地図に戻る</t>
    <rPh sb="0" eb="2">
      <t>チズ</t>
    </rPh>
    <rPh sb="3" eb="4">
      <t>モド</t>
    </rPh>
    <phoneticPr fontId="4"/>
  </si>
  <si>
    <t>渡島（おしま）総合振興局</t>
  </si>
  <si>
    <t>渡島（おしま）総合振興局</t>
    <phoneticPr fontId="4"/>
  </si>
  <si>
    <t>檜山（ひやま）振興局</t>
  </si>
  <si>
    <t>檜山（ひやま）振興局</t>
    <phoneticPr fontId="4"/>
  </si>
  <si>
    <t>後志（しりべし）総合振興局</t>
  </si>
  <si>
    <t>後志（しりべし）総合振興局</t>
    <phoneticPr fontId="4"/>
  </si>
  <si>
    <t>留萌（るもい）振興局</t>
  </si>
  <si>
    <t>留萌（るもい）振興局</t>
    <phoneticPr fontId="4"/>
  </si>
  <si>
    <t>宗谷（そうや）総合振興局</t>
  </si>
  <si>
    <t>宗谷（そうや）総合振興局</t>
    <phoneticPr fontId="4"/>
  </si>
  <si>
    <t>オホーツク総合振興局</t>
    <phoneticPr fontId="4"/>
  </si>
  <si>
    <t>胆振（いぶり）総合振興局</t>
  </si>
  <si>
    <t>胆振（いぶり）総合振興局</t>
    <phoneticPr fontId="4"/>
  </si>
  <si>
    <t>十勝総合振興局</t>
    <phoneticPr fontId="4"/>
  </si>
  <si>
    <t>石狩振興局</t>
    <phoneticPr fontId="4"/>
  </si>
  <si>
    <t>空知総合振興局</t>
    <phoneticPr fontId="4"/>
  </si>
  <si>
    <t>上川総合振興局</t>
    <phoneticPr fontId="4"/>
  </si>
  <si>
    <t>　</t>
    <phoneticPr fontId="4"/>
  </si>
  <si>
    <t>ﾁｪｯｸ</t>
    <phoneticPr fontId="4"/>
  </si>
  <si>
    <t>許可等有効期間（左：始期、右：終期）</t>
    <rPh sb="0" eb="2">
      <t>キョカ</t>
    </rPh>
    <rPh sb="2" eb="3">
      <t>トウ</t>
    </rPh>
    <rPh sb="3" eb="5">
      <t>ユウコウ</t>
    </rPh>
    <rPh sb="5" eb="7">
      <t>キカン</t>
    </rPh>
    <rPh sb="8" eb="9">
      <t>ヒダリ</t>
    </rPh>
    <rPh sb="10" eb="12">
      <t>シキ</t>
    </rPh>
    <rPh sb="13" eb="14">
      <t>ミギ</t>
    </rPh>
    <rPh sb="15" eb="17">
      <t>シュウキ</t>
    </rPh>
    <phoneticPr fontId="4"/>
  </si>
  <si>
    <r>
      <t>営業所別技術職員数（</t>
    </r>
    <r>
      <rPr>
        <b/>
        <u/>
        <sz val="9"/>
        <color rgb="FFFF0000"/>
        <rFont val="メイリオ"/>
        <family val="3"/>
        <charset val="128"/>
      </rPr>
      <t>道内</t>
    </r>
    <r>
      <rPr>
        <sz val="9"/>
        <rFont val="メイリオ"/>
        <family val="3"/>
        <charset val="128"/>
      </rPr>
      <t>有資格者）</t>
    </r>
    <phoneticPr fontId="4"/>
  </si>
  <si>
    <r>
      <t>資格等保有者数(</t>
    </r>
    <r>
      <rPr>
        <b/>
        <sz val="11"/>
        <color rgb="FFFF0000"/>
        <rFont val="メイリオ"/>
        <family val="3"/>
        <charset val="128"/>
      </rPr>
      <t>道内</t>
    </r>
    <r>
      <rPr>
        <sz val="11"/>
        <rFont val="メイリオ"/>
        <family val="3"/>
        <charset val="128"/>
      </rPr>
      <t>関係分)</t>
    </r>
    <phoneticPr fontId="4"/>
  </si>
  <si>
    <t>8</t>
    <phoneticPr fontId="4"/>
  </si>
  <si>
    <t>ガ</t>
    <phoneticPr fontId="4"/>
  </si>
  <si>
    <t>建</t>
    <rPh sb="0" eb="1">
      <t>ケン</t>
    </rPh>
    <phoneticPr fontId="4"/>
  </si>
  <si>
    <t>質</t>
    <rPh sb="0" eb="1">
      <t>シツ</t>
    </rPh>
    <phoneticPr fontId="4"/>
  </si>
  <si>
    <t>補</t>
    <rPh sb="0" eb="1">
      <t>ホ</t>
    </rPh>
    <phoneticPr fontId="4"/>
  </si>
  <si>
    <t>-</t>
  </si>
  <si>
    <t>-</t>
    <phoneticPr fontId="4"/>
  </si>
  <si>
    <t>苫小牧港管理組合 管理者
苫小牧市長　岩倉　博文</t>
    <rPh sb="0" eb="4">
      <t>トマコマイコウ</t>
    </rPh>
    <rPh sb="4" eb="6">
      <t>カンリ</t>
    </rPh>
    <rPh sb="6" eb="8">
      <t>クミア</t>
    </rPh>
    <rPh sb="9" eb="12">
      <t>カンリシャ</t>
    </rPh>
    <rPh sb="13" eb="16">
      <t>トマコマイ</t>
    </rPh>
    <rPh sb="16" eb="18">
      <t>シチョウ</t>
    </rPh>
    <rPh sb="19" eb="21">
      <t>イワクラ</t>
    </rPh>
    <rPh sb="22" eb="24">
      <t>ヒロフミ</t>
    </rPh>
    <phoneticPr fontId="4"/>
  </si>
  <si>
    <t>苫小牧港管理組合</t>
    <rPh sb="0" eb="4">
      <t>トマコマイコウ</t>
    </rPh>
    <rPh sb="4" eb="6">
      <t>カンリ</t>
    </rPh>
    <rPh sb="6" eb="8">
      <t>クミア</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</si>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</sst>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
    <numFmt numFmtId="177" formatCode="0_ "/>
    <numFmt numFmtId="178" formatCode="000"/>
    <numFmt numFmtId="179" formatCode="0000"/>
    <numFmt numFmtId="180" formatCode="000000"/>
    <numFmt numFmtId="181" formatCode="#,##0_ "/>
    <numFmt numFmtId="182" formatCode="000#"/>
    <numFmt numFmtId="183" formatCode="00#"/>
    <numFmt numFmtId="184" formatCode="00000#"/>
    <numFmt numFmtId="185" formatCode="0#"/>
    <numFmt numFmtId="186" formatCode="yyyy\([$-411]gee\)/mm/dd;@"/>
    <numFmt numFmtId="187" formatCode="#,##0_ \(&quot;千&quot;&quot;円&quot;\)"/>
    <numFmt numFmtId="188" formatCode="#,##0_);[Red]\(#,##0\)"/>
  </numFmts>
  <fonts count="76">
    <font>
      <sz val="11"/>
      <name val="ＭＳ Ｐゴシック"/>
      <family val="3"/>
      <charset val="128"/>
    </font>
    <font>
      <sz val="11"/>
      <color theme="1"/>
      <name val="游ゴシック"/>
      <family val="2"/>
      <charset val="128"/>
    </font>
    <font>
      <sz val="11"/>
      <name val="ＭＳ Ｐゴシック"/>
      <family val="3"/>
      <charset val="128"/>
    </font>
    <font>
      <i/>
      <sz val="11"/>
      <color indexed="10"/>
      <name val="ＭＳ Ｐゴシック"/>
      <family val="3"/>
      <charset val="128"/>
    </font>
    <font>
      <sz val="6"/>
      <name val="ＭＳ Ｐゴシック"/>
      <family val="3"/>
      <charset val="128"/>
    </font>
    <font>
      <sz val="11"/>
      <color rgb="FFFF0000"/>
      <name val="ＭＳ Ｐゴシック"/>
      <family val="3"/>
      <charset val="128"/>
    </font>
    <font>
      <b/>
      <sz val="11"/>
      <color indexed="10"/>
      <name val="ＭＳ Ｐゴシック"/>
      <family val="3"/>
      <charset val="128"/>
    </font>
    <font>
      <b/>
      <sz val="11"/>
      <color indexed="48"/>
      <name val="ＭＳ Ｐゴシック"/>
      <family val="3"/>
      <charset val="128"/>
    </font>
    <font>
      <b/>
      <u/>
      <sz val="11"/>
      <name val="ＭＳ Ｐゴシック"/>
      <family val="3"/>
      <charset val="128"/>
    </font>
    <font>
      <sz val="29"/>
      <color indexed="8"/>
      <name val="ＭＳ ゴシック"/>
      <family val="3"/>
      <charset val="128"/>
    </font>
    <font>
      <sz val="11"/>
      <color indexed="8"/>
      <name val="ＭＳ Ｐゴシック"/>
      <family val="3"/>
      <charset val="128"/>
    </font>
    <font>
      <b/>
      <sz val="16"/>
      <color indexed="8"/>
      <name val="ＭＳ Ｐゴシック"/>
      <family val="3"/>
      <charset val="128"/>
    </font>
    <font>
      <sz val="10"/>
      <color indexed="8"/>
      <name val="ＭＳ Ｐゴシック"/>
      <family val="3"/>
      <charset val="128"/>
    </font>
    <font>
      <b/>
      <sz val="8"/>
      <color indexed="8"/>
      <name val="ＭＳ Ｐゴシック"/>
      <family val="3"/>
      <charset val="128"/>
    </font>
    <font>
      <b/>
      <sz val="10"/>
      <color indexed="8"/>
      <name val="ＭＳ Ｐゴシック"/>
      <family val="3"/>
      <charset val="128"/>
    </font>
    <font>
      <sz val="8"/>
      <color indexed="8"/>
      <name val="ＭＳ Ｐゴシック"/>
      <family val="3"/>
      <charset val="128"/>
    </font>
    <font>
      <sz val="9"/>
      <color indexed="8"/>
      <name val="ＭＳ Ｐゴシック"/>
      <family val="3"/>
      <charset val="128"/>
    </font>
    <font>
      <b/>
      <sz val="9"/>
      <color indexed="8"/>
      <name val="ＭＳ Ｐゴシック"/>
      <family val="3"/>
      <charset val="128"/>
    </font>
    <font>
      <sz val="16"/>
      <color indexed="8"/>
      <name val="ＭＳ Ｐゴシック"/>
      <family val="3"/>
      <charset val="128"/>
    </font>
    <font>
      <b/>
      <sz val="12"/>
      <name val="HG丸ｺﾞｼｯｸM-PRO"/>
      <family val="3"/>
      <charset val="128"/>
    </font>
    <font>
      <sz val="12"/>
      <color indexed="8"/>
      <name val="ＭＳ Ｐゴシック"/>
      <family val="3"/>
      <charset val="128"/>
    </font>
    <font>
      <b/>
      <sz val="12"/>
      <color indexed="8"/>
      <name val="HG丸ｺﾞｼｯｸM-PRO"/>
      <family val="3"/>
      <charset val="128"/>
    </font>
    <font>
      <b/>
      <sz val="10"/>
      <color indexed="8"/>
      <name val="HG丸ｺﾞｼｯｸM-PRO"/>
      <family val="3"/>
      <charset val="128"/>
    </font>
    <font>
      <b/>
      <sz val="9"/>
      <color indexed="8"/>
      <name val="HG丸ｺﾞｼｯｸM-PRO"/>
      <family val="3"/>
      <charset val="128"/>
    </font>
    <font>
      <b/>
      <sz val="11"/>
      <color indexed="8"/>
      <name val="HG丸ｺﾞｼｯｸM-PRO"/>
      <family val="3"/>
      <charset val="128"/>
    </font>
    <font>
      <sz val="9"/>
      <name val="ＭＳ Ｐゴシック"/>
      <family val="3"/>
      <charset val="128"/>
    </font>
    <font>
      <sz val="7"/>
      <color indexed="8"/>
      <name val="ＭＳ Ｐゴシック"/>
      <family val="3"/>
      <charset val="128"/>
    </font>
    <font>
      <sz val="7.5"/>
      <color indexed="8"/>
      <name val="ＭＳ Ｐゴシック"/>
      <family val="3"/>
      <charset val="128"/>
    </font>
    <font>
      <b/>
      <sz val="8"/>
      <color indexed="8"/>
      <name val="HG丸ｺﾞｼｯｸM-PRO"/>
      <family val="3"/>
      <charset val="128"/>
    </font>
    <font>
      <b/>
      <sz val="11"/>
      <color indexed="8"/>
      <name val="ＭＳ Ｐゴシック"/>
      <family val="3"/>
      <charset val="128"/>
    </font>
    <font>
      <sz val="6"/>
      <color indexed="8"/>
      <name val="ＭＳ Ｐゴシック"/>
      <family val="3"/>
      <charset val="128"/>
    </font>
    <font>
      <sz val="9"/>
      <color indexed="8"/>
      <name val="ＭＳ Ｐゴシック"/>
      <family val="3"/>
      <charset val="128"/>
      <scheme val="major"/>
    </font>
    <font>
      <b/>
      <sz val="9"/>
      <name val="ＭＳ Ｐゴシック"/>
      <family val="3"/>
      <charset val="128"/>
    </font>
    <font>
      <sz val="8"/>
      <name val="ＭＳ Ｐゴシック"/>
      <family val="3"/>
      <charset val="128"/>
    </font>
    <font>
      <b/>
      <sz val="8"/>
      <name val="HG丸ｺﾞｼｯｸM-PRO"/>
      <family val="3"/>
      <charset val="128"/>
    </font>
    <font>
      <b/>
      <sz val="8"/>
      <color rgb="FFFF0000"/>
      <name val="HG丸ｺﾞｼｯｸM-PRO"/>
      <family val="3"/>
      <charset val="128"/>
    </font>
    <font>
      <sz val="6"/>
      <name val="HG丸ｺﾞｼｯｸM-PRO"/>
      <family val="3"/>
      <charset val="128"/>
    </font>
    <font>
      <b/>
      <sz val="10"/>
      <name val="ＭＳ Ｐゴシック"/>
      <family val="3"/>
      <charset val="128"/>
    </font>
    <font>
      <b/>
      <sz val="11"/>
      <name val="ＭＳ Ｐゴシック"/>
      <family val="3"/>
      <charset val="128"/>
    </font>
    <font>
      <b/>
      <sz val="12"/>
      <color rgb="FFFF0000"/>
      <name val="HG丸ｺﾞｼｯｸM-PRO"/>
      <family val="3"/>
      <charset val="128"/>
    </font>
    <font>
      <b/>
      <sz val="10"/>
      <color rgb="FFFF0000"/>
      <name val="HG丸ｺﾞｼｯｸM-PRO"/>
      <family val="3"/>
      <charset val="128"/>
    </font>
    <font>
      <b/>
      <sz val="9"/>
      <color rgb="FFFF0000"/>
      <name val="HG丸ｺﾞｼｯｸM-PRO"/>
      <family val="3"/>
      <charset val="128"/>
    </font>
    <font>
      <sz val="12"/>
      <color rgb="FFFF0000"/>
      <name val="ＭＳ Ｐゴシック"/>
      <family val="3"/>
      <charset val="128"/>
    </font>
    <font>
      <b/>
      <sz val="12"/>
      <color indexed="10"/>
      <name val="HG丸ｺﾞｼｯｸM-PRO"/>
      <family val="3"/>
      <charset val="128"/>
    </font>
    <font>
      <b/>
      <sz val="8"/>
      <color indexed="10"/>
      <name val="HG丸ｺﾞｼｯｸM-PRO"/>
      <family val="3"/>
      <charset val="128"/>
    </font>
    <font>
      <b/>
      <sz val="9"/>
      <color indexed="81"/>
      <name val="ＭＳ Ｐゴシック"/>
      <family val="3"/>
      <charset val="128"/>
    </font>
    <font>
      <b/>
      <sz val="16"/>
      <color indexed="8"/>
      <name val="HG丸ｺﾞｼｯｸM-PRO"/>
      <family val="3"/>
      <charset val="128"/>
    </font>
    <font>
      <sz val="12"/>
      <color indexed="8"/>
      <name val="HG丸ｺﾞｼｯｸM-PRO"/>
      <family val="3"/>
      <charset val="128"/>
    </font>
    <font>
      <b/>
      <sz val="11"/>
      <color rgb="FFFF0000"/>
      <name val="HG丸ｺﾞｼｯｸM-PRO"/>
      <family val="3"/>
      <charset val="128"/>
    </font>
    <font>
      <b/>
      <sz val="9"/>
      <color rgb="FFFF0000"/>
      <name val="ＭＳ Ｐゴシック"/>
      <family val="3"/>
      <charset val="128"/>
    </font>
    <font>
      <b/>
      <sz val="12"/>
      <color rgb="FFFF0000"/>
      <name val="ＭＳ Ｐゴシック"/>
      <family val="3"/>
      <charset val="128"/>
    </font>
    <font>
      <sz val="11"/>
      <color theme="1"/>
      <name val="ＭＳ ゴシック"/>
      <family val="3"/>
      <charset val="128"/>
    </font>
    <font>
      <sz val="6"/>
      <name val="ＭＳ Ｐゴシック"/>
      <family val="2"/>
      <charset val="128"/>
      <scheme val="minor"/>
    </font>
    <font>
      <sz val="10"/>
      <color theme="1"/>
      <name val="ＭＳ ゴシック"/>
      <family val="3"/>
      <charset val="128"/>
    </font>
    <font>
      <sz val="14"/>
      <name val="ＭＳ Ｐゴシック"/>
      <family val="3"/>
      <charset val="128"/>
    </font>
    <font>
      <sz val="14"/>
      <color indexed="8"/>
      <name val="ＭＳ Ｐゴシック"/>
      <family val="3"/>
      <charset val="128"/>
    </font>
    <font>
      <b/>
      <sz val="9"/>
      <color indexed="81"/>
      <name val="MS P ゴシック"/>
      <family val="3"/>
      <charset val="128"/>
    </font>
    <font>
      <b/>
      <sz val="10"/>
      <name val="HG丸ｺﾞｼｯｸM-PRO"/>
      <family val="3"/>
      <charset val="128"/>
    </font>
    <font>
      <sz val="11"/>
      <name val="メイリオ"/>
      <family val="3"/>
      <charset val="128"/>
    </font>
    <font>
      <sz val="10"/>
      <name val="メイリオ"/>
      <family val="3"/>
      <charset val="128"/>
    </font>
    <font>
      <sz val="9"/>
      <name val="メイリオ"/>
      <family val="3"/>
      <charset val="128"/>
    </font>
    <font>
      <sz val="12"/>
      <name val="メイリオ"/>
      <family val="3"/>
      <charset val="128"/>
    </font>
    <font>
      <sz val="14"/>
      <name val="メイリオ"/>
      <family val="3"/>
      <charset val="128"/>
    </font>
    <font>
      <u/>
      <sz val="11"/>
      <color theme="10"/>
      <name val="ＭＳ Ｐゴシック"/>
      <family val="3"/>
      <charset val="128"/>
    </font>
    <font>
      <sz val="11"/>
      <color theme="0"/>
      <name val="メイリオ"/>
      <family val="3"/>
      <charset val="128"/>
    </font>
    <font>
      <b/>
      <u/>
      <sz val="14"/>
      <color theme="0"/>
      <name val="メイリオ"/>
      <family val="3"/>
      <charset val="128"/>
    </font>
    <font>
      <b/>
      <u/>
      <sz val="20"/>
      <name val="メイリオ"/>
      <family val="3"/>
      <charset val="128"/>
    </font>
    <font>
      <u/>
      <sz val="11"/>
      <color theme="1"/>
      <name val="ＭＳ Ｐゴシック"/>
      <family val="3"/>
      <charset val="128"/>
    </font>
    <font>
      <sz val="11"/>
      <color theme="1"/>
      <name val="メイリオ"/>
      <family val="3"/>
      <charset val="128"/>
    </font>
    <font>
      <u/>
      <sz val="14"/>
      <color theme="1"/>
      <name val="メイリオ"/>
      <family val="3"/>
      <charset val="128"/>
    </font>
    <font>
      <sz val="11"/>
      <color theme="1"/>
      <name val="游ゴシック"/>
      <family val="3"/>
      <charset val="128"/>
    </font>
    <font>
      <sz val="11"/>
      <name val="游ゴシック"/>
      <family val="3"/>
      <charset val="128"/>
    </font>
    <font>
      <b/>
      <sz val="11"/>
      <color theme="1"/>
      <name val="游ゴシック"/>
      <family val="3"/>
      <charset val="128"/>
    </font>
    <font>
      <b/>
      <u/>
      <sz val="11"/>
      <color theme="10"/>
      <name val="游ゴシック"/>
      <family val="3"/>
      <charset val="128"/>
    </font>
    <font>
      <b/>
      <u/>
      <sz val="9"/>
      <color rgb="FFFF0000"/>
      <name val="メイリオ"/>
      <family val="3"/>
      <charset val="128"/>
    </font>
    <font>
      <b/>
      <sz val="11"/>
      <color rgb="FFFF0000"/>
      <name val="メイリオ"/>
      <family val="3"/>
      <charset val="128"/>
    </font>
  </fonts>
  <fills count="25">
    <fill>
      <patternFill patternType="none"/>
    </fill>
    <fill>
      <patternFill patternType="gray125"/>
    </fill>
    <fill>
      <patternFill patternType="gray125">
        <fgColor indexed="36"/>
      </patternFill>
    </fill>
    <fill>
      <patternFill patternType="solid">
        <fgColor indexed="43"/>
        <bgColor indexed="64"/>
      </patternFill>
    </fill>
    <fill>
      <patternFill patternType="solid">
        <fgColor theme="5" tint="0.59999389629810485"/>
        <bgColor indexed="64"/>
      </patternFill>
    </fill>
    <fill>
      <patternFill patternType="solid">
        <fgColor indexed="22"/>
        <bgColor indexed="64"/>
      </patternFill>
    </fill>
    <fill>
      <patternFill patternType="lightUp">
        <fgColor indexed="49"/>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1"/>
        <bgColor indexed="36"/>
      </patternFill>
    </fill>
    <fill>
      <patternFill patternType="solid">
        <fgColor rgb="FF00B0F0"/>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rgb="FF0000FF"/>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rgb="FFCCECFF"/>
        <bgColor indexed="64"/>
      </patternFill>
    </fill>
  </fills>
  <borders count="19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59"/>
      </right>
      <top style="thin">
        <color indexed="64"/>
      </top>
      <bottom style="thin">
        <color indexed="64"/>
      </bottom>
      <diagonal/>
    </border>
    <border>
      <left style="dashed">
        <color indexed="59"/>
      </left>
      <right style="dashed">
        <color indexed="59"/>
      </right>
      <top style="thin">
        <color indexed="64"/>
      </top>
      <bottom style="thin">
        <color indexed="64"/>
      </bottom>
      <diagonal/>
    </border>
    <border>
      <left style="dashed">
        <color indexed="59"/>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indexed="64"/>
      </left>
      <right/>
      <top style="thin">
        <color indexed="64"/>
      </top>
      <bottom/>
      <diagonal/>
    </border>
    <border>
      <left/>
      <right style="dashed">
        <color indexed="64"/>
      </right>
      <top style="thin">
        <color indexed="64"/>
      </top>
      <bottom/>
      <diagonal/>
    </border>
    <border>
      <left style="thin">
        <color indexed="64"/>
      </left>
      <right style="thin">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uble">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ashed">
        <color indexed="59"/>
      </right>
      <top style="thin">
        <color indexed="64"/>
      </top>
      <bottom style="thin">
        <color indexed="64"/>
      </bottom>
      <diagonal/>
    </border>
    <border>
      <left style="dashed">
        <color indexed="59"/>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ashed">
        <color indexed="59"/>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dashed">
        <color indexed="59"/>
      </right>
      <top style="medium">
        <color indexed="64"/>
      </top>
      <bottom style="medium">
        <color indexed="64"/>
      </bottom>
      <diagonal/>
    </border>
    <border>
      <left style="dashed">
        <color indexed="59"/>
      </left>
      <right style="dashed">
        <color indexed="59"/>
      </right>
      <top style="medium">
        <color indexed="64"/>
      </top>
      <bottom style="medium">
        <color indexed="64"/>
      </bottom>
      <diagonal/>
    </border>
    <border>
      <left style="dashed">
        <color indexed="59"/>
      </left>
      <right style="medium">
        <color indexed="64"/>
      </right>
      <top style="medium">
        <color indexed="64"/>
      </top>
      <bottom style="medium">
        <color indexed="64"/>
      </bottom>
      <diagonal/>
    </border>
    <border>
      <left/>
      <right style="dashed">
        <color indexed="59"/>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ashed">
        <color indexed="59"/>
      </right>
      <top/>
      <bottom style="thin">
        <color indexed="64"/>
      </bottom>
      <diagonal/>
    </border>
    <border>
      <left style="dashed">
        <color indexed="59"/>
      </left>
      <right style="dashed">
        <color indexed="59"/>
      </right>
      <top/>
      <bottom style="thin">
        <color indexed="64"/>
      </bottom>
      <diagonal/>
    </border>
    <border>
      <left style="dashed">
        <color indexed="59"/>
      </left>
      <right style="thin">
        <color indexed="64"/>
      </right>
      <top/>
      <bottom style="thin">
        <color indexed="64"/>
      </bottom>
      <diagonal/>
    </border>
    <border>
      <left style="thin">
        <color indexed="64"/>
      </left>
      <right style="dashed">
        <color indexed="59"/>
      </right>
      <top style="thin">
        <color indexed="64"/>
      </top>
      <bottom/>
      <diagonal/>
    </border>
    <border>
      <left style="dashed">
        <color indexed="59"/>
      </left>
      <right style="dashed">
        <color indexed="59"/>
      </right>
      <top style="thin">
        <color indexed="64"/>
      </top>
      <bottom/>
      <diagonal/>
    </border>
    <border>
      <left style="dashed">
        <color indexed="59"/>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dashed">
        <color indexed="59"/>
      </right>
      <top style="medium">
        <color indexed="64"/>
      </top>
      <bottom style="thin">
        <color indexed="64"/>
      </bottom>
      <diagonal/>
    </border>
    <border>
      <left style="dashed">
        <color indexed="59"/>
      </left>
      <right style="medium">
        <color indexed="64"/>
      </right>
      <top style="medium">
        <color indexed="64"/>
      </top>
      <bottom style="thin">
        <color indexed="64"/>
      </bottom>
      <diagonal/>
    </border>
    <border>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dashed">
        <color indexed="59"/>
      </right>
      <top style="thin">
        <color indexed="64"/>
      </top>
      <bottom style="thin">
        <color indexed="64"/>
      </bottom>
      <diagonal/>
    </border>
    <border>
      <left style="dashed">
        <color indexed="59"/>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dashed">
        <color indexed="59"/>
      </left>
      <right style="thin">
        <color indexed="64"/>
      </right>
      <top style="medium">
        <color indexed="64"/>
      </top>
      <bottom style="medium">
        <color indexed="64"/>
      </bottom>
      <diagonal/>
    </border>
    <border>
      <left style="thin">
        <color indexed="64"/>
      </left>
      <right style="dashed">
        <color indexed="59"/>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dashed">
        <color indexed="59"/>
      </left>
      <right style="thin">
        <color indexed="64"/>
      </right>
      <top style="medium">
        <color indexed="64"/>
      </top>
      <bottom style="thin">
        <color indexed="64"/>
      </bottom>
      <diagonal/>
    </border>
    <border>
      <left style="thin">
        <color indexed="64"/>
      </left>
      <right style="dashed">
        <color indexed="59"/>
      </right>
      <top style="medium">
        <color indexed="64"/>
      </top>
      <bottom style="thin">
        <color indexed="64"/>
      </bottom>
      <diagonal/>
    </border>
    <border>
      <left style="dashed">
        <color indexed="59"/>
      </left>
      <right style="dashed">
        <color indexed="59"/>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ashed">
        <color indexed="59"/>
      </right>
      <top style="thin">
        <color indexed="64"/>
      </top>
      <bottom style="medium">
        <color indexed="64"/>
      </bottom>
      <diagonal/>
    </border>
    <border>
      <left style="dashed">
        <color indexed="59"/>
      </left>
      <right style="thin">
        <color indexed="64"/>
      </right>
      <top style="thin">
        <color indexed="64"/>
      </top>
      <bottom style="medium">
        <color indexed="64"/>
      </bottom>
      <diagonal/>
    </border>
    <border>
      <left style="thin">
        <color indexed="64"/>
      </left>
      <right style="dashed">
        <color indexed="59"/>
      </right>
      <top style="thin">
        <color indexed="64"/>
      </top>
      <bottom style="medium">
        <color indexed="64"/>
      </bottom>
      <diagonal/>
    </border>
    <border>
      <left style="dashed">
        <color indexed="59"/>
      </left>
      <right style="dashed">
        <color indexed="59"/>
      </right>
      <top style="thin">
        <color indexed="64"/>
      </top>
      <bottom style="medium">
        <color indexed="64"/>
      </bottom>
      <diagonal/>
    </border>
    <border>
      <left style="dashed">
        <color indexed="59"/>
      </left>
      <right style="medium">
        <color indexed="64"/>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ashed">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dashed">
        <color indexed="59"/>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ashed">
        <color indexed="59"/>
      </right>
      <top style="double">
        <color indexed="64"/>
      </top>
      <bottom style="thin">
        <color indexed="64"/>
      </bottom>
      <diagonal/>
    </border>
    <border>
      <left style="dashed">
        <color indexed="59"/>
      </left>
      <right style="dashed">
        <color indexed="59"/>
      </right>
      <top style="double">
        <color indexed="64"/>
      </top>
      <bottom style="thin">
        <color indexed="64"/>
      </bottom>
      <diagonal/>
    </border>
    <border>
      <left style="dashed">
        <color indexed="59"/>
      </left>
      <right style="double">
        <color indexed="64"/>
      </right>
      <top style="double">
        <color indexed="64"/>
      </top>
      <bottom style="thin">
        <color indexed="64"/>
      </bottom>
      <diagonal/>
    </border>
    <border>
      <left style="dashed">
        <color indexed="59"/>
      </left>
      <right style="double">
        <color indexed="64"/>
      </right>
      <top/>
      <bottom style="thin">
        <color indexed="64"/>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top style="medium">
        <color indexed="64"/>
      </top>
      <bottom style="thin">
        <color indexed="64"/>
      </bottom>
      <diagonal/>
    </border>
    <border>
      <left style="double">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medium">
        <color indexed="64"/>
      </top>
      <bottom/>
      <diagonal/>
    </border>
    <border>
      <left style="thin">
        <color indexed="64"/>
      </left>
      <right/>
      <top style="medium">
        <color indexed="64"/>
      </top>
      <bottom style="thin">
        <color indexed="64"/>
      </bottom>
      <diagonal/>
    </border>
    <border>
      <left style="double">
        <color indexed="64"/>
      </left>
      <right style="dashed">
        <color indexed="59"/>
      </right>
      <top style="medium">
        <color indexed="64"/>
      </top>
      <bottom style="thin">
        <color indexed="64"/>
      </bottom>
      <diagonal/>
    </border>
    <border>
      <left style="double">
        <color indexed="64"/>
      </left>
      <right style="dashed">
        <color indexed="59"/>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dashed">
        <color indexed="59"/>
      </left>
      <right style="thin">
        <color indexed="64"/>
      </right>
      <top style="thin">
        <color indexed="64"/>
      </top>
      <bottom style="thin">
        <color indexed="64"/>
      </bottom>
      <diagonal style="thin">
        <color indexed="59"/>
      </diagonal>
    </border>
    <border diagonalDown="1">
      <left style="thin">
        <color indexed="64"/>
      </left>
      <right style="dashed">
        <color indexed="59"/>
      </right>
      <top style="thin">
        <color indexed="64"/>
      </top>
      <bottom style="thin">
        <color indexed="64"/>
      </bottom>
      <diagonal style="thin">
        <color indexed="59"/>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5">
    <xf numFmtId="0" fontId="0" fillId="0" borderId="0"/>
    <xf numFmtId="38" fontId="2" fillId="0" borderId="0" applyFont="0" applyFill="0" applyBorder="0" applyAlignment="0" applyProtection="0"/>
    <xf numFmtId="0" fontId="2" fillId="0" borderId="0"/>
    <xf numFmtId="0" fontId="63" fillId="0" borderId="0" applyNumberFormat="0" applyFill="0" applyBorder="0" applyAlignment="0" applyProtection="0"/>
    <xf numFmtId="0" fontId="1" fillId="0" borderId="0">
      <alignment vertical="center"/>
    </xf>
  </cellStyleXfs>
  <cellXfs count="1837">
    <xf numFmtId="0" fontId="0" fillId="0" borderId="0" xfId="0"/>
    <xf numFmtId="0" fontId="3" fillId="0" borderId="0" xfId="0" applyFont="1" applyAlignment="1" applyProtection="1">
      <alignmen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horizontal="right" vertical="center"/>
      <protection locked="0"/>
    </xf>
    <xf numFmtId="0" fontId="6"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0" xfId="0" applyFont="1" applyFill="1" applyBorder="1" applyAlignment="1" applyProtection="1">
      <alignment horizontal="center"/>
      <protection locked="0"/>
    </xf>
    <xf numFmtId="0" fontId="11" fillId="0" borderId="0" xfId="0" applyFont="1" applyFill="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center"/>
      <protection locked="0"/>
    </xf>
    <xf numFmtId="0" fontId="13" fillId="0" borderId="0" xfId="0" applyFont="1" applyFill="1" applyAlignment="1" applyProtection="1">
      <alignment horizontal="right" vertical="center"/>
      <protection locked="0"/>
    </xf>
    <xf numFmtId="0" fontId="12" fillId="0" borderId="0" xfId="0" applyFont="1" applyFill="1" applyAlignment="1" applyProtection="1">
      <alignment horizontal="left" vertical="center"/>
      <protection locked="0"/>
    </xf>
    <xf numFmtId="0" fontId="14" fillId="0" borderId="0" xfId="0" applyFont="1" applyFill="1" applyAlignment="1" applyProtection="1">
      <alignment horizontal="center" vertical="center"/>
      <protection locked="0"/>
    </xf>
    <xf numFmtId="0" fontId="12" fillId="0" borderId="0" xfId="0" applyFont="1" applyBorder="1" applyAlignment="1" applyProtection="1">
      <alignment vertical="center"/>
      <protection locked="0"/>
    </xf>
    <xf numFmtId="0" fontId="12" fillId="0" borderId="0" xfId="0" applyFont="1" applyAlignment="1" applyProtection="1">
      <alignment horizontal="center"/>
      <protection locked="0"/>
    </xf>
    <xf numFmtId="0" fontId="10" fillId="0" borderId="0" xfId="0" applyFont="1" applyBorder="1" applyAlignment="1" applyProtection="1">
      <alignment horizont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10" fillId="0" borderId="6" xfId="0" applyFont="1" applyBorder="1" applyAlignment="1" applyProtection="1"/>
    <xf numFmtId="0" fontId="10" fillId="0" borderId="6" xfId="0" applyFont="1" applyBorder="1" applyAlignment="1" applyProtection="1">
      <alignment horizontal="center"/>
    </xf>
    <xf numFmtId="0" fontId="23"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24" fillId="0" borderId="0" xfId="0" applyFont="1" applyBorder="1" applyAlignment="1" applyProtection="1">
      <alignment horizontal="center"/>
      <protection locked="0"/>
    </xf>
    <xf numFmtId="0" fontId="10" fillId="0" borderId="17" xfId="0" applyFont="1" applyBorder="1" applyAlignment="1" applyProtection="1">
      <alignment horizontal="center"/>
    </xf>
    <xf numFmtId="0" fontId="10" fillId="0" borderId="20" xfId="0" applyFont="1" applyBorder="1" applyAlignment="1" applyProtection="1">
      <alignment horizontal="center"/>
    </xf>
    <xf numFmtId="0" fontId="28" fillId="0" borderId="34"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protection locked="0"/>
    </xf>
    <xf numFmtId="0" fontId="28" fillId="0" borderId="35" xfId="0" applyFont="1" applyFill="1" applyBorder="1" applyAlignment="1" applyProtection="1">
      <alignment horizontal="center" vertical="center" wrapText="1"/>
      <protection locked="0"/>
    </xf>
    <xf numFmtId="49" fontId="28" fillId="0" borderId="34" xfId="0" applyNumberFormat="1" applyFont="1" applyBorder="1" applyAlignment="1" applyProtection="1">
      <alignment horizontal="center" vertical="center"/>
      <protection locked="0"/>
    </xf>
    <xf numFmtId="49" fontId="28" fillId="0" borderId="12" xfId="0" applyNumberFormat="1" applyFont="1" applyBorder="1" applyAlignment="1" applyProtection="1">
      <alignment horizontal="center" vertical="center"/>
      <protection locked="0"/>
    </xf>
    <xf numFmtId="49" fontId="28" fillId="0" borderId="13" xfId="0" applyNumberFormat="1" applyFont="1" applyBorder="1" applyAlignment="1" applyProtection="1">
      <alignment horizontal="center" vertical="center"/>
      <protection locked="0"/>
    </xf>
    <xf numFmtId="49" fontId="20" fillId="0" borderId="36" xfId="0" applyNumberFormat="1" applyFont="1" applyBorder="1" applyAlignment="1" applyProtection="1">
      <alignment horizontal="center" vertical="center"/>
      <protection locked="0"/>
    </xf>
    <xf numFmtId="49" fontId="28" fillId="0" borderId="11" xfId="0" applyNumberFormat="1"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9" fillId="0" borderId="20" xfId="0" quotePrefix="1" applyFont="1" applyBorder="1" applyAlignment="1" applyProtection="1">
      <alignment horizontal="center"/>
    </xf>
    <xf numFmtId="0" fontId="28" fillId="0" borderId="39" xfId="0" applyFont="1" applyBorder="1" applyAlignment="1" applyProtection="1">
      <alignment horizontal="center" vertical="center"/>
      <protection locked="0"/>
    </xf>
    <xf numFmtId="0" fontId="10" fillId="0" borderId="24" xfId="0" applyFont="1" applyBorder="1" applyAlignment="1" applyProtection="1">
      <alignment horizontal="center"/>
    </xf>
    <xf numFmtId="0" fontId="16" fillId="0" borderId="0" xfId="0" applyFont="1" applyFill="1" applyBorder="1" applyAlignment="1" applyProtection="1">
      <alignment horizontal="center" vertical="center"/>
      <protection locked="0"/>
    </xf>
    <xf numFmtId="0" fontId="15" fillId="0" borderId="49" xfId="0" applyFont="1" applyBorder="1" applyAlignment="1" applyProtection="1">
      <alignment horizontal="center" vertical="center"/>
    </xf>
    <xf numFmtId="0" fontId="28" fillId="0" borderId="36"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xf>
    <xf numFmtId="0" fontId="17" fillId="0" borderId="17" xfId="0" applyFont="1" applyBorder="1" applyAlignment="1" applyProtection="1">
      <alignment horizontal="center" vertical="distributed"/>
    </xf>
    <xf numFmtId="0" fontId="16" fillId="0" borderId="20" xfId="0" applyFont="1" applyBorder="1" applyAlignment="1" applyProtection="1">
      <alignment vertical="distributed" textRotation="255" justifyLastLine="1"/>
    </xf>
    <xf numFmtId="0" fontId="26" fillId="0" borderId="5" xfId="0" applyFont="1" applyBorder="1" applyAlignment="1" applyProtection="1">
      <alignment horizontal="right" wrapText="1"/>
    </xf>
    <xf numFmtId="0" fontId="26" fillId="0" borderId="6" xfId="0" applyFont="1" applyBorder="1" applyAlignment="1" applyProtection="1">
      <alignment horizontal="right" wrapText="1"/>
    </xf>
    <xf numFmtId="0" fontId="26" fillId="0" borderId="7" xfId="0" applyFont="1" applyBorder="1" applyAlignment="1" applyProtection="1">
      <alignment horizontal="right" wrapText="1"/>
    </xf>
    <xf numFmtId="0" fontId="16" fillId="0" borderId="0" xfId="0" applyFont="1" applyBorder="1" applyAlignment="1" applyProtection="1">
      <alignment horizontal="center" vertical="center" justifyLastLine="1"/>
      <protection locked="0"/>
    </xf>
    <xf numFmtId="38" fontId="10" fillId="0" borderId="0" xfId="1" applyFont="1" applyBorder="1" applyAlignment="1" applyProtection="1">
      <alignment vertical="center"/>
      <protection locked="0"/>
    </xf>
    <xf numFmtId="0" fontId="26" fillId="0" borderId="5" xfId="0" applyFont="1" applyBorder="1" applyAlignment="1" applyProtection="1">
      <alignment horizontal="right"/>
    </xf>
    <xf numFmtId="0" fontId="26" fillId="0" borderId="6" xfId="0" applyFont="1" applyBorder="1" applyAlignment="1" applyProtection="1">
      <alignment horizontal="right"/>
    </xf>
    <xf numFmtId="0" fontId="26" fillId="0" borderId="7" xfId="0" applyFont="1" applyBorder="1" applyAlignment="1" applyProtection="1">
      <alignment horizontal="right"/>
    </xf>
    <xf numFmtId="0" fontId="16" fillId="0" borderId="0" xfId="0" applyFont="1" applyBorder="1" applyAlignment="1" applyProtection="1">
      <alignment vertical="center" justifyLastLine="1"/>
      <protection locked="0"/>
    </xf>
    <xf numFmtId="0" fontId="20" fillId="0" borderId="60" xfId="0" applyFont="1" applyBorder="1" applyAlignment="1" applyProtection="1">
      <alignment horizontal="left" vertical="center" wrapText="1"/>
    </xf>
    <xf numFmtId="0" fontId="12" fillId="0" borderId="0" xfId="0" applyFont="1" applyBorder="1" applyAlignment="1" applyProtection="1">
      <alignment horizontal="right" vertical="center" wrapText="1"/>
      <protection locked="0"/>
    </xf>
    <xf numFmtId="0" fontId="20" fillId="0" borderId="0" xfId="0" applyFont="1" applyBorder="1" applyAlignment="1" applyProtection="1">
      <alignment horizontal="center" vertical="center"/>
      <protection locked="0"/>
    </xf>
    <xf numFmtId="0" fontId="20" fillId="0" borderId="60" xfId="0" applyFont="1" applyFill="1" applyBorder="1" applyAlignment="1" applyProtection="1">
      <alignment horizontal="left" vertical="center" wrapText="1"/>
    </xf>
    <xf numFmtId="49" fontId="28" fillId="0" borderId="34" xfId="0" applyNumberFormat="1" applyFont="1" applyFill="1" applyBorder="1" applyAlignment="1" applyProtection="1">
      <alignment horizontal="center" vertical="center"/>
      <protection locked="0"/>
    </xf>
    <xf numFmtId="49" fontId="28" fillId="0" borderId="12" xfId="0" applyNumberFormat="1" applyFont="1" applyFill="1" applyBorder="1" applyAlignment="1" applyProtection="1">
      <alignment horizontal="center" vertical="center"/>
      <protection locked="0"/>
    </xf>
    <xf numFmtId="49" fontId="28" fillId="0" borderId="13" xfId="0" applyNumberFormat="1" applyFont="1" applyFill="1" applyBorder="1" applyAlignment="1" applyProtection="1">
      <alignment horizontal="center" vertical="center"/>
      <protection locked="0"/>
    </xf>
    <xf numFmtId="0" fontId="15" fillId="0" borderId="0" xfId="0" applyFont="1" applyBorder="1" applyAlignment="1" applyProtection="1">
      <alignment horizontal="right" vertical="center"/>
      <protection locked="0"/>
    </xf>
    <xf numFmtId="0" fontId="16" fillId="0" borderId="4" xfId="0" applyFont="1" applyBorder="1" applyAlignment="1" applyProtection="1">
      <alignment horizontal="center" vertical="distributed"/>
      <protection locked="0"/>
    </xf>
    <xf numFmtId="0" fontId="16" fillId="0" borderId="0" xfId="0" applyFont="1" applyBorder="1" applyAlignment="1" applyProtection="1">
      <alignment horizontal="center" vertical="distributed"/>
      <protection locked="0"/>
    </xf>
    <xf numFmtId="0" fontId="26" fillId="0" borderId="0" xfId="0" applyFont="1" applyBorder="1" applyAlignment="1" applyProtection="1">
      <alignment horizontal="center" vertical="center" wrapText="1"/>
      <protection locked="0"/>
    </xf>
    <xf numFmtId="0" fontId="21" fillId="0" borderId="0" xfId="0" applyFont="1" applyFill="1" applyBorder="1" applyAlignment="1" applyProtection="1">
      <alignment horizontal="center" vertical="center" justifyLastLine="1"/>
      <protection locked="0"/>
    </xf>
    <xf numFmtId="0" fontId="21" fillId="0" borderId="0"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10" fillId="0" borderId="36" xfId="0" applyFont="1" applyBorder="1" applyAlignment="1" applyProtection="1">
      <alignment horizontal="center" vertical="center"/>
    </xf>
    <xf numFmtId="0" fontId="10" fillId="0" borderId="0" xfId="0" applyFont="1" applyBorder="1" applyAlignment="1" applyProtection="1">
      <alignment horizontal="right" vertical="center"/>
      <protection locked="0"/>
    </xf>
    <xf numFmtId="0" fontId="0" fillId="0" borderId="0" xfId="0" applyAlignment="1" applyProtection="1">
      <alignment horizontal="center"/>
      <protection locked="0"/>
    </xf>
    <xf numFmtId="0" fontId="34" fillId="0" borderId="36" xfId="0" applyFont="1" applyBorder="1" applyAlignment="1" applyProtection="1">
      <alignment horizontal="center" vertical="center"/>
      <protection locked="0"/>
    </xf>
    <xf numFmtId="0" fontId="25" fillId="0" borderId="6" xfId="0" applyFont="1" applyBorder="1" applyAlignment="1" applyProtection="1">
      <alignment vertical="center"/>
      <protection locked="0"/>
    </xf>
    <xf numFmtId="0" fontId="15" fillId="0" borderId="0" xfId="0" applyFont="1" applyBorder="1" applyAlignment="1" applyProtection="1">
      <alignment horizontal="center" vertical="center"/>
      <protection locked="0"/>
    </xf>
    <xf numFmtId="0" fontId="25" fillId="0" borderId="0" xfId="0" applyFont="1" applyBorder="1" applyAlignment="1" applyProtection="1">
      <alignment horizontal="center" vertical="center" shrinkToFit="1"/>
      <protection locked="0"/>
    </xf>
    <xf numFmtId="0" fontId="25" fillId="0" borderId="2" xfId="0" applyFont="1" applyBorder="1" applyAlignment="1" applyProtection="1">
      <alignment horizontal="center" vertical="center"/>
      <protection locked="0"/>
    </xf>
    <xf numFmtId="0" fontId="25" fillId="0" borderId="2" xfId="0" applyFont="1" applyBorder="1" applyAlignment="1" applyProtection="1">
      <alignment horizontal="center"/>
      <protection locked="0"/>
    </xf>
    <xf numFmtId="0" fontId="25" fillId="0" borderId="0" xfId="0" applyFont="1" applyBorder="1" applyAlignment="1" applyProtection="1">
      <alignment horizontal="center"/>
      <protection locked="0"/>
    </xf>
    <xf numFmtId="0" fontId="25" fillId="0" borderId="0" xfId="0" applyFont="1" applyAlignment="1" applyProtection="1">
      <alignment horizontal="center"/>
      <protection locked="0"/>
    </xf>
    <xf numFmtId="0" fontId="35" fillId="0" borderId="36" xfId="0" applyFont="1" applyBorder="1" applyAlignment="1" applyProtection="1">
      <alignment vertical="center" shrinkToFit="1"/>
      <protection locked="0"/>
    </xf>
    <xf numFmtId="0" fontId="35" fillId="0" borderId="36" xfId="0" applyFont="1" applyBorder="1" applyAlignment="1" applyProtection="1">
      <alignment vertical="center"/>
      <protection locked="0"/>
    </xf>
    <xf numFmtId="0" fontId="33" fillId="0" borderId="0" xfId="0" applyFont="1" applyBorder="1" applyAlignment="1" applyProtection="1">
      <alignment horizontal="right" vertical="center"/>
      <protection locked="0"/>
    </xf>
    <xf numFmtId="0" fontId="0" fillId="0" borderId="0" xfId="0" applyBorder="1" applyAlignment="1" applyProtection="1">
      <alignment horizontal="center"/>
      <protection locked="0"/>
    </xf>
    <xf numFmtId="0" fontId="36" fillId="0" borderId="36" xfId="0" applyFont="1" applyBorder="1" applyAlignment="1" applyProtection="1">
      <alignment horizontal="center" vertical="center" wrapText="1"/>
    </xf>
    <xf numFmtId="0" fontId="10" fillId="0" borderId="0" xfId="0" applyFont="1" applyFill="1" applyBorder="1" applyAlignment="1" applyProtection="1">
      <alignment vertical="center" shrinkToFit="1"/>
      <protection locked="0"/>
    </xf>
    <xf numFmtId="0" fontId="15" fillId="0" borderId="0" xfId="0" applyFont="1" applyBorder="1" applyAlignment="1" applyProtection="1">
      <alignment horizontal="distributed" vertical="center"/>
      <protection locked="0"/>
    </xf>
    <xf numFmtId="0" fontId="21" fillId="0" borderId="0" xfId="0" applyFont="1" applyFill="1" applyBorder="1" applyAlignment="1" applyProtection="1">
      <alignment horizontal="distributed" vertical="center"/>
      <protection locked="0"/>
    </xf>
    <xf numFmtId="0" fontId="28" fillId="0" borderId="0" xfId="0" applyFont="1" applyFill="1" applyBorder="1" applyAlignment="1" applyProtection="1">
      <alignment horizontal="center" vertical="center"/>
      <protection locked="0"/>
    </xf>
    <xf numFmtId="49" fontId="28" fillId="0" borderId="0" xfId="0" applyNumberFormat="1" applyFont="1" applyBorder="1" applyAlignment="1" applyProtection="1">
      <alignment horizontal="right" vertical="center"/>
      <protection locked="0"/>
    </xf>
    <xf numFmtId="0" fontId="28" fillId="0" borderId="0" xfId="0" applyFont="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vertical="center" shrinkToFit="1"/>
    </xf>
    <xf numFmtId="0" fontId="16" fillId="0" borderId="2" xfId="0" applyFont="1" applyBorder="1" applyAlignment="1" applyProtection="1">
      <alignment vertical="center" textRotation="255" shrinkToFit="1"/>
      <protection locked="0"/>
    </xf>
    <xf numFmtId="0" fontId="21"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shrinkToFit="1"/>
      <protection locked="0"/>
    </xf>
    <xf numFmtId="0" fontId="28" fillId="0" borderId="0" xfId="0" applyFont="1" applyFill="1" applyBorder="1" applyAlignment="1" applyProtection="1">
      <alignment vertical="center" shrinkToFit="1"/>
      <protection locked="0"/>
    </xf>
    <xf numFmtId="0" fontId="15" fillId="0" borderId="0" xfId="0" applyFont="1" applyFill="1" applyBorder="1" applyAlignment="1" applyProtection="1">
      <alignment vertical="center" shrinkToFit="1"/>
      <protection locked="0"/>
    </xf>
    <xf numFmtId="0" fontId="0" fillId="0" borderId="0" xfId="0" applyFill="1" applyAlignment="1" applyProtection="1">
      <alignment horizontal="center"/>
      <protection locked="0"/>
    </xf>
    <xf numFmtId="0" fontId="33" fillId="0" borderId="9" xfId="0" applyFont="1" applyFill="1" applyBorder="1" applyAlignment="1" applyProtection="1">
      <alignment vertical="center" shrinkToFit="1"/>
      <protection locked="0"/>
    </xf>
    <xf numFmtId="0" fontId="33" fillId="0" borderId="10" xfId="0" applyFont="1" applyFill="1" applyBorder="1" applyAlignment="1" applyProtection="1">
      <alignment vertical="center" shrinkToFit="1"/>
      <protection locked="0"/>
    </xf>
    <xf numFmtId="0" fontId="0" fillId="0" borderId="0" xfId="0" applyFill="1" applyBorder="1" applyAlignment="1" applyProtection="1">
      <alignment horizontal="center"/>
      <protection locked="0"/>
    </xf>
    <xf numFmtId="0" fontId="16" fillId="0" borderId="6" xfId="0" applyFont="1" applyBorder="1" applyAlignment="1" applyProtection="1">
      <alignment vertical="center"/>
      <protection locked="0"/>
    </xf>
    <xf numFmtId="0" fontId="16" fillId="0" borderId="6"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0" fillId="0" borderId="9"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6" fillId="0" borderId="10" xfId="0" applyFont="1" applyBorder="1" applyAlignment="1" applyProtection="1">
      <alignment horizontal="center" vertical="center"/>
      <protection locked="0"/>
    </xf>
    <xf numFmtId="0" fontId="10" fillId="0" borderId="6" xfId="0" applyFont="1" applyBorder="1" applyAlignment="1" applyProtection="1">
      <protection locked="0"/>
    </xf>
    <xf numFmtId="0" fontId="35" fillId="0" borderId="12" xfId="0" applyFont="1" applyFill="1" applyBorder="1" applyAlignment="1" applyProtection="1">
      <alignment horizontal="center" vertical="center"/>
      <protection locked="0"/>
    </xf>
    <xf numFmtId="0" fontId="35" fillId="0" borderId="35" xfId="0" applyFont="1" applyFill="1" applyBorder="1" applyAlignment="1" applyProtection="1">
      <alignment horizontal="center" vertical="center" wrapText="1"/>
      <protection locked="0"/>
    </xf>
    <xf numFmtId="49" fontId="35" fillId="0" borderId="34" xfId="0" applyNumberFormat="1" applyFont="1" applyBorder="1" applyAlignment="1" applyProtection="1">
      <alignment horizontal="center" vertical="center"/>
      <protection locked="0"/>
    </xf>
    <xf numFmtId="49" fontId="35" fillId="0" borderId="12" xfId="0" applyNumberFormat="1" applyFont="1" applyBorder="1" applyAlignment="1" applyProtection="1">
      <alignment horizontal="center" vertical="center"/>
      <protection locked="0"/>
    </xf>
    <xf numFmtId="49" fontId="35" fillId="0" borderId="13" xfId="0" applyNumberFormat="1" applyFont="1" applyBorder="1" applyAlignment="1" applyProtection="1">
      <alignment horizontal="center" vertical="center"/>
      <protection locked="0"/>
    </xf>
    <xf numFmtId="49" fontId="35" fillId="0" borderId="11" xfId="0" applyNumberFormat="1" applyFont="1" applyBorder="1" applyAlignment="1" applyProtection="1">
      <alignment horizontal="center" vertical="center"/>
      <protection locked="0"/>
    </xf>
    <xf numFmtId="0" fontId="35" fillId="0" borderId="13" xfId="0" applyFont="1" applyBorder="1" applyAlignment="1" applyProtection="1">
      <alignment horizontal="center" vertical="center"/>
      <protection locked="0"/>
    </xf>
    <xf numFmtId="49" fontId="35" fillId="0" borderId="14" xfId="0" applyNumberFormat="1" applyFont="1" applyBorder="1" applyAlignment="1" applyProtection="1">
      <alignment horizontal="center" vertical="center"/>
      <protection locked="0"/>
    </xf>
    <xf numFmtId="49" fontId="35" fillId="0" borderId="15" xfId="0" applyNumberFormat="1" applyFont="1" applyBorder="1" applyAlignment="1" applyProtection="1">
      <alignment horizontal="center" vertical="center"/>
      <protection locked="0"/>
    </xf>
    <xf numFmtId="0" fontId="35" fillId="0" borderId="15" xfId="0" applyFont="1" applyBorder="1" applyAlignment="1" applyProtection="1">
      <alignment horizontal="center" vertical="center"/>
      <protection locked="0"/>
    </xf>
    <xf numFmtId="0" fontId="35" fillId="0" borderId="16" xfId="0" applyFont="1" applyBorder="1" applyAlignment="1" applyProtection="1">
      <alignment horizontal="center" vertical="center"/>
      <protection locked="0"/>
    </xf>
    <xf numFmtId="0" fontId="35" fillId="0" borderId="34" xfId="0" applyFont="1" applyFill="1" applyBorder="1" applyAlignment="1" applyProtection="1">
      <alignment horizontal="center" vertical="center" wrapText="1"/>
      <protection locked="0"/>
    </xf>
    <xf numFmtId="0" fontId="35" fillId="0" borderId="12" xfId="0" applyFont="1" applyFill="1" applyBorder="1" applyAlignment="1" applyProtection="1">
      <alignment horizontal="center" vertical="center" wrapText="1"/>
      <protection locked="0"/>
    </xf>
    <xf numFmtId="0" fontId="35" fillId="0" borderId="39" xfId="0" applyFont="1" applyBorder="1" applyAlignment="1" applyProtection="1">
      <alignment horizontal="center" vertical="center"/>
      <protection locked="0"/>
    </xf>
    <xf numFmtId="0" fontId="35" fillId="3" borderId="45" xfId="0" applyFont="1" applyFill="1" applyBorder="1" applyAlignment="1" applyProtection="1">
      <alignment horizontal="center" vertical="center" wrapText="1"/>
      <protection locked="0"/>
    </xf>
    <xf numFmtId="0" fontId="35" fillId="3" borderId="46" xfId="0" applyFont="1" applyFill="1" applyBorder="1" applyAlignment="1" applyProtection="1">
      <alignment horizontal="center" vertical="center" wrapText="1"/>
      <protection locked="0"/>
    </xf>
    <xf numFmtId="49" fontId="35" fillId="0" borderId="48" xfId="0" applyNumberFormat="1" applyFont="1" applyBorder="1" applyAlignment="1" applyProtection="1">
      <alignment horizontal="center" vertical="center"/>
      <protection locked="0"/>
    </xf>
    <xf numFmtId="0" fontId="35" fillId="3" borderId="45" xfId="0" applyFont="1" applyFill="1" applyBorder="1" applyAlignment="1" applyProtection="1">
      <alignment horizontal="center" vertical="center"/>
      <protection locked="0"/>
    </xf>
    <xf numFmtId="0" fontId="35" fillId="3" borderId="46" xfId="0" applyFont="1" applyFill="1" applyBorder="1" applyAlignment="1" applyProtection="1">
      <alignment horizontal="center" vertical="center"/>
      <protection locked="0"/>
    </xf>
    <xf numFmtId="0" fontId="35" fillId="0" borderId="36" xfId="0" applyFont="1" applyBorder="1" applyAlignment="1" applyProtection="1">
      <alignment horizontal="center" vertical="center" shrinkToFit="1"/>
      <protection locked="0"/>
    </xf>
    <xf numFmtId="38" fontId="35" fillId="0" borderId="12" xfId="1" applyFont="1" applyBorder="1" applyAlignment="1" applyProtection="1">
      <alignment horizontal="center" vertical="center" wrapText="1"/>
      <protection locked="0"/>
    </xf>
    <xf numFmtId="38" fontId="35" fillId="0" borderId="13" xfId="1" applyFont="1" applyBorder="1" applyAlignment="1" applyProtection="1">
      <alignment horizontal="center" vertical="center" wrapText="1"/>
      <protection locked="0"/>
    </xf>
    <xf numFmtId="38" fontId="35" fillId="0" borderId="11" xfId="1" applyFont="1" applyBorder="1" applyAlignment="1" applyProtection="1">
      <alignment horizontal="center" vertical="center" wrapText="1"/>
      <protection locked="0"/>
    </xf>
    <xf numFmtId="0" fontId="35" fillId="0" borderId="11" xfId="0" applyFont="1" applyBorder="1" applyAlignment="1" applyProtection="1">
      <alignment horizontal="right" vertical="center"/>
      <protection locked="0"/>
    </xf>
    <xf numFmtId="0" fontId="35" fillId="0" borderId="13" xfId="0" applyFont="1" applyBorder="1" applyAlignment="1" applyProtection="1">
      <alignment horizontal="right" vertical="center"/>
      <protection locked="0"/>
    </xf>
    <xf numFmtId="49" fontId="35" fillId="0" borderId="34" xfId="0" applyNumberFormat="1" applyFont="1" applyFill="1" applyBorder="1" applyAlignment="1" applyProtection="1">
      <alignment horizontal="center" vertical="center"/>
      <protection locked="0"/>
    </xf>
    <xf numFmtId="49" fontId="35" fillId="0" borderId="12" xfId="0" applyNumberFormat="1" applyFont="1" applyFill="1" applyBorder="1" applyAlignment="1" applyProtection="1">
      <alignment horizontal="center" vertical="center"/>
      <protection locked="0"/>
    </xf>
    <xf numFmtId="49" fontId="35" fillId="0" borderId="13" xfId="0" applyNumberFormat="1" applyFont="1" applyFill="1" applyBorder="1" applyAlignment="1" applyProtection="1">
      <alignment horizontal="center" vertical="center"/>
      <protection locked="0"/>
    </xf>
    <xf numFmtId="49" fontId="35" fillId="0" borderId="11" xfId="0" applyNumberFormat="1" applyFont="1" applyFill="1" applyBorder="1" applyAlignment="1" applyProtection="1">
      <alignment horizontal="center" vertical="center"/>
      <protection locked="0"/>
    </xf>
    <xf numFmtId="0" fontId="35" fillId="0" borderId="12" xfId="0" applyFont="1" applyBorder="1" applyAlignment="1" applyProtection="1">
      <alignment horizontal="right" vertical="center"/>
      <protection locked="0"/>
    </xf>
    <xf numFmtId="0" fontId="35" fillId="0" borderId="36" xfId="0" applyFont="1" applyBorder="1" applyAlignment="1" applyProtection="1">
      <alignment horizontal="center" vertical="center"/>
      <protection locked="0"/>
    </xf>
    <xf numFmtId="0" fontId="35" fillId="0" borderId="77" xfId="0" applyFont="1" applyBorder="1" applyAlignment="1" applyProtection="1">
      <alignment horizontal="center" vertical="center"/>
      <protection locked="0"/>
    </xf>
    <xf numFmtId="0" fontId="35" fillId="0" borderId="78" xfId="0" applyFont="1" applyBorder="1" applyAlignment="1" applyProtection="1">
      <alignment horizontal="center" vertical="center"/>
      <protection locked="0"/>
    </xf>
    <xf numFmtId="0" fontId="35" fillId="0" borderId="11" xfId="0" applyFont="1" applyBorder="1" applyAlignment="1" applyProtection="1">
      <alignment horizontal="center" vertical="center" wrapText="1"/>
      <protection locked="0"/>
    </xf>
    <xf numFmtId="0" fontId="35" fillId="0" borderId="83" xfId="0" applyFont="1" applyBorder="1" applyAlignment="1" applyProtection="1">
      <alignment horizontal="center" vertical="center"/>
      <protection locked="0"/>
    </xf>
    <xf numFmtId="0" fontId="35" fillId="0" borderId="84" xfId="0" applyFont="1" applyBorder="1" applyAlignment="1" applyProtection="1">
      <alignment horizontal="center" vertical="center"/>
      <protection locked="0"/>
    </xf>
    <xf numFmtId="0" fontId="35" fillId="0" borderId="85" xfId="0" applyFont="1" applyBorder="1" applyAlignment="1" applyProtection="1">
      <alignment horizontal="center" vertical="center"/>
      <protection locked="0"/>
    </xf>
    <xf numFmtId="0" fontId="35" fillId="0" borderId="89" xfId="0" applyFont="1" applyBorder="1" applyAlignment="1" applyProtection="1">
      <alignment horizontal="center" vertical="center"/>
      <protection locked="0"/>
    </xf>
    <xf numFmtId="0" fontId="35" fillId="0" borderId="11" xfId="0" applyFont="1" applyBorder="1" applyAlignment="1" applyProtection="1">
      <alignment horizontal="center" vertical="center" shrinkToFit="1"/>
      <protection locked="0"/>
    </xf>
    <xf numFmtId="0" fontId="35" fillId="0" borderId="45" xfId="0" applyFont="1" applyFill="1" applyBorder="1" applyAlignment="1" applyProtection="1">
      <alignment horizontal="center" vertical="center"/>
      <protection locked="0"/>
    </xf>
    <xf numFmtId="0" fontId="35" fillId="0" borderId="90" xfId="0" applyFont="1" applyFill="1" applyBorder="1" applyAlignment="1" applyProtection="1">
      <alignment horizontal="center" vertical="center"/>
      <protection locked="0"/>
    </xf>
    <xf numFmtId="0" fontId="35" fillId="0" borderId="91" xfId="0" applyFont="1" applyFill="1" applyBorder="1" applyAlignment="1" applyProtection="1">
      <alignment horizontal="center" vertical="center"/>
      <protection locked="0"/>
    </xf>
    <xf numFmtId="0" fontId="35" fillId="0" borderId="46" xfId="0" applyFont="1" applyFill="1" applyBorder="1" applyAlignment="1" applyProtection="1">
      <alignment horizontal="center" vertical="center"/>
      <protection locked="0"/>
    </xf>
    <xf numFmtId="49" fontId="35" fillId="0" borderId="47" xfId="0" applyNumberFormat="1" applyFont="1" applyBorder="1" applyAlignment="1" applyProtection="1">
      <alignment horizontal="right" vertical="center"/>
      <protection locked="0"/>
    </xf>
    <xf numFmtId="49" fontId="35" fillId="0" borderId="84" xfId="0" applyNumberFormat="1" applyFont="1" applyBorder="1" applyAlignment="1" applyProtection="1">
      <alignment horizontal="right" vertical="center"/>
      <protection locked="0"/>
    </xf>
    <xf numFmtId="0" fontId="35" fillId="0" borderId="36" xfId="0" applyFont="1" applyFill="1" applyBorder="1" applyAlignment="1" applyProtection="1">
      <alignment horizontal="center" vertical="center" shrinkToFit="1"/>
      <protection locked="0"/>
    </xf>
    <xf numFmtId="0" fontId="35" fillId="0" borderId="95" xfId="0" applyFont="1" applyBorder="1" applyAlignment="1" applyProtection="1">
      <alignment horizontal="center" vertical="center"/>
      <protection locked="0"/>
    </xf>
    <xf numFmtId="0" fontId="35" fillId="0" borderId="11" xfId="0" applyFont="1" applyBorder="1" applyAlignment="1" applyProtection="1">
      <alignment horizontal="center" vertical="center" wrapText="1" shrinkToFit="1"/>
      <protection locked="0"/>
    </xf>
    <xf numFmtId="0" fontId="35" fillId="0" borderId="77" xfId="0" applyFont="1" applyFill="1" applyBorder="1" applyAlignment="1" applyProtection="1">
      <alignment horizontal="center" vertical="center"/>
      <protection locked="0"/>
    </xf>
    <xf numFmtId="0" fontId="35" fillId="0" borderId="96" xfId="0" applyFont="1" applyFill="1" applyBorder="1" applyAlignment="1" applyProtection="1">
      <alignment horizontal="center" vertical="center"/>
      <protection locked="0"/>
    </xf>
    <xf numFmtId="0" fontId="35" fillId="0" borderId="97" xfId="0" applyFont="1" applyFill="1" applyBorder="1" applyAlignment="1" applyProtection="1">
      <alignment horizontal="center" vertical="center"/>
      <protection locked="0"/>
    </xf>
    <xf numFmtId="0" fontId="35" fillId="0" borderId="98" xfId="0" applyFont="1" applyFill="1" applyBorder="1" applyAlignment="1" applyProtection="1">
      <alignment horizontal="center" vertical="center"/>
      <protection locked="0"/>
    </xf>
    <xf numFmtId="49" fontId="35" fillId="0" borderId="78" xfId="0" applyNumberFormat="1" applyFont="1" applyBorder="1" applyAlignment="1" applyProtection="1">
      <alignment horizontal="right" vertical="center"/>
      <protection locked="0"/>
    </xf>
    <xf numFmtId="0" fontId="35" fillId="0" borderId="84" xfId="0" applyFont="1" applyFill="1" applyBorder="1" applyAlignment="1" applyProtection="1">
      <alignment horizontal="center" vertical="center"/>
      <protection locked="0"/>
    </xf>
    <xf numFmtId="0" fontId="35" fillId="0" borderId="13" xfId="0" applyFont="1" applyFill="1" applyBorder="1" applyAlignment="1" applyProtection="1">
      <alignment horizontal="center" vertical="center"/>
      <protection locked="0"/>
    </xf>
    <xf numFmtId="0" fontId="35" fillId="0" borderId="11" xfId="0" applyFont="1" applyFill="1" applyBorder="1" applyAlignment="1" applyProtection="1">
      <alignment horizontal="center" vertical="center"/>
      <protection locked="0"/>
    </xf>
    <xf numFmtId="49" fontId="35" fillId="0" borderId="85" xfId="0" applyNumberFormat="1" applyFont="1" applyBorder="1" applyAlignment="1" applyProtection="1">
      <alignment horizontal="right" vertical="center"/>
      <protection locked="0"/>
    </xf>
    <xf numFmtId="0" fontId="36" fillId="0" borderId="36" xfId="0" applyFont="1" applyBorder="1" applyAlignment="1" applyProtection="1">
      <alignment horizontal="center" vertical="center" wrapText="1"/>
      <protection locked="0"/>
    </xf>
    <xf numFmtId="0" fontId="35" fillId="0" borderId="36" xfId="0" applyFont="1" applyBorder="1" applyAlignment="1" applyProtection="1">
      <alignment horizontal="right" vertical="center"/>
      <protection locked="0"/>
    </xf>
    <xf numFmtId="0" fontId="35" fillId="0" borderId="101" xfId="0" applyFont="1" applyFill="1" applyBorder="1" applyAlignment="1" applyProtection="1">
      <alignment horizontal="center" vertical="center"/>
      <protection locked="0"/>
    </xf>
    <xf numFmtId="0" fontId="35" fillId="0" borderId="102" xfId="0" applyFont="1" applyFill="1" applyBorder="1" applyAlignment="1" applyProtection="1">
      <alignment horizontal="center" vertical="center"/>
      <protection locked="0"/>
    </xf>
    <xf numFmtId="0" fontId="35" fillId="0" borderId="103" xfId="0" applyFont="1" applyFill="1" applyBorder="1" applyAlignment="1" applyProtection="1">
      <alignment horizontal="center" vertical="center"/>
      <protection locked="0"/>
    </xf>
    <xf numFmtId="0" fontId="35" fillId="0" borderId="104" xfId="0" applyFont="1" applyFill="1" applyBorder="1" applyAlignment="1" applyProtection="1">
      <alignment horizontal="center" vertical="center"/>
      <protection locked="0"/>
    </xf>
    <xf numFmtId="49" fontId="35" fillId="0" borderId="105" xfId="0" applyNumberFormat="1" applyFont="1" applyBorder="1" applyAlignment="1" applyProtection="1">
      <alignment horizontal="right" vertical="center"/>
      <protection locked="0"/>
    </xf>
    <xf numFmtId="49" fontId="35" fillId="0" borderId="101" xfId="0" applyNumberFormat="1" applyFont="1" applyBorder="1" applyAlignment="1" applyProtection="1">
      <alignment horizontal="right" vertical="center"/>
      <protection locked="0"/>
    </xf>
    <xf numFmtId="0" fontId="35" fillId="0" borderId="105" xfId="0" applyFont="1" applyBorder="1" applyAlignment="1" applyProtection="1">
      <alignment horizontal="center" vertical="center"/>
      <protection locked="0"/>
    </xf>
    <xf numFmtId="0" fontId="10" fillId="0" borderId="0" xfId="0" applyFont="1" applyAlignment="1">
      <alignment horizontal="center"/>
    </xf>
    <xf numFmtId="0" fontId="10" fillId="0" borderId="6" xfId="0" applyFont="1" applyBorder="1" applyAlignment="1">
      <alignment horizontal="center"/>
    </xf>
    <xf numFmtId="0" fontId="44" fillId="0" borderId="35" xfId="0" applyFont="1" applyFill="1" applyBorder="1" applyAlignment="1">
      <alignment horizontal="center" vertical="center" textRotation="255" wrapText="1"/>
    </xf>
    <xf numFmtId="0" fontId="44" fillId="3" borderId="47" xfId="0" applyFont="1" applyFill="1" applyBorder="1" applyAlignment="1" applyProtection="1">
      <alignment horizontal="center" vertical="center" wrapText="1"/>
    </xf>
    <xf numFmtId="0" fontId="44" fillId="3" borderId="47" xfId="0" applyFont="1" applyFill="1" applyBorder="1" applyAlignment="1">
      <alignment horizontal="center" vertical="center"/>
    </xf>
    <xf numFmtId="0" fontId="15" fillId="0" borderId="24" xfId="0" applyFont="1" applyBorder="1" applyAlignment="1">
      <alignment horizontal="center" vertical="center"/>
    </xf>
    <xf numFmtId="0" fontId="15" fillId="0" borderId="36" xfId="0" applyFont="1" applyBorder="1" applyAlignment="1">
      <alignment horizontal="center" vertical="center"/>
    </xf>
    <xf numFmtId="0" fontId="44" fillId="0" borderId="76" xfId="0" applyFont="1" applyBorder="1" applyAlignment="1" applyProtection="1">
      <alignment horizontal="center" vertical="center"/>
      <protection locked="0"/>
    </xf>
    <xf numFmtId="0" fontId="28" fillId="0" borderId="0" xfId="0" applyFont="1" applyFill="1" applyBorder="1" applyAlignment="1">
      <alignment horizontal="center" vertical="center"/>
    </xf>
    <xf numFmtId="0" fontId="44" fillId="0" borderId="13" xfId="0" applyFont="1" applyBorder="1" applyAlignment="1">
      <alignment horizontal="right" vertical="center"/>
    </xf>
    <xf numFmtId="0" fontId="0" fillId="0" borderId="0" xfId="0" applyProtection="1"/>
    <xf numFmtId="0" fontId="0" fillId="0" borderId="0" xfId="0" applyFont="1" applyProtection="1"/>
    <xf numFmtId="0" fontId="0" fillId="0" borderId="0" xfId="0" applyFont="1" applyAlignment="1" applyProtection="1">
      <alignment horizontal="center"/>
    </xf>
    <xf numFmtId="0" fontId="0" fillId="0" borderId="0" xfId="0" applyFont="1" applyAlignment="1" applyProtection="1">
      <alignment horizontal="left"/>
    </xf>
    <xf numFmtId="0" fontId="0" fillId="0" borderId="28" xfId="0" applyFont="1" applyBorder="1" applyProtection="1"/>
    <xf numFmtId="0" fontId="0" fillId="0" borderId="29" xfId="0" applyFont="1" applyBorder="1" applyProtection="1"/>
    <xf numFmtId="0" fontId="0" fillId="0" borderId="30" xfId="0" applyFont="1" applyBorder="1" applyProtection="1"/>
    <xf numFmtId="0" fontId="0" fillId="0" borderId="41" xfId="0" applyFont="1" applyBorder="1" applyProtection="1"/>
    <xf numFmtId="0" fontId="38" fillId="0" borderId="0" xfId="0" applyFont="1" applyFill="1" applyBorder="1" applyProtection="1"/>
    <xf numFmtId="0" fontId="0" fillId="0" borderId="0" xfId="0" applyFont="1" applyBorder="1" applyProtection="1"/>
    <xf numFmtId="0" fontId="0" fillId="0" borderId="31" xfId="0" applyFont="1" applyBorder="1" applyProtection="1"/>
    <xf numFmtId="0" fontId="0" fillId="8" borderId="36" xfId="0" applyFont="1" applyFill="1" applyBorder="1" applyAlignment="1" applyProtection="1">
      <alignment horizontal="center"/>
    </xf>
    <xf numFmtId="0" fontId="0" fillId="0" borderId="0" xfId="0" applyFont="1" applyBorder="1" applyAlignment="1" applyProtection="1">
      <alignment horizontal="center"/>
    </xf>
    <xf numFmtId="0" fontId="0" fillId="0" borderId="36" xfId="0" applyFont="1" applyBorder="1" applyProtection="1"/>
    <xf numFmtId="0" fontId="0" fillId="0" borderId="36" xfId="0" applyFont="1" applyFill="1" applyBorder="1" applyAlignment="1" applyProtection="1">
      <alignment horizontal="left" vertical="center" justifyLastLine="1"/>
    </xf>
    <xf numFmtId="0" fontId="0" fillId="0" borderId="36" xfId="0" applyFill="1" applyBorder="1" applyAlignment="1" applyProtection="1">
      <alignment horizontal="center" vertical="center"/>
    </xf>
    <xf numFmtId="0" fontId="0" fillId="0" borderId="36" xfId="0" applyFont="1" applyFill="1" applyBorder="1" applyAlignment="1" applyProtection="1">
      <alignment horizontal="center" vertical="center" justifyLastLine="1"/>
    </xf>
    <xf numFmtId="0" fontId="38" fillId="9" borderId="106" xfId="0" applyFont="1" applyFill="1" applyBorder="1" applyProtection="1"/>
    <xf numFmtId="0" fontId="38" fillId="9" borderId="107" xfId="0" applyFont="1" applyFill="1" applyBorder="1" applyProtection="1"/>
    <xf numFmtId="0" fontId="38" fillId="9" borderId="108" xfId="0" applyFont="1" applyFill="1" applyBorder="1" applyProtection="1"/>
    <xf numFmtId="0" fontId="0" fillId="0" borderId="0" xfId="0" applyFont="1" applyFill="1" applyBorder="1" applyProtection="1"/>
    <xf numFmtId="0" fontId="0" fillId="0" borderId="0" xfId="0" applyAlignment="1" applyProtection="1">
      <alignment horizontal="center"/>
    </xf>
    <xf numFmtId="0" fontId="0" fillId="10" borderId="36" xfId="0" applyFill="1" applyBorder="1" applyProtection="1"/>
    <xf numFmtId="0" fontId="0" fillId="0" borderId="7" xfId="0" applyFont="1" applyBorder="1" applyProtection="1"/>
    <xf numFmtId="0" fontId="0" fillId="0" borderId="20" xfId="0" applyFont="1" applyBorder="1" applyProtection="1"/>
    <xf numFmtId="0" fontId="0" fillId="0" borderId="36" xfId="0" applyFont="1" applyFill="1" applyBorder="1" applyAlignment="1" applyProtection="1">
      <alignment horizontal="left" vertical="center" wrapText="1"/>
    </xf>
    <xf numFmtId="0" fontId="0" fillId="0" borderId="36" xfId="0" applyFont="1" applyFill="1" applyBorder="1" applyAlignment="1" applyProtection="1">
      <alignment horizontal="center" vertical="center"/>
    </xf>
    <xf numFmtId="49" fontId="0" fillId="0" borderId="36" xfId="0" applyNumberFormat="1" applyFont="1" applyFill="1" applyBorder="1" applyAlignment="1" applyProtection="1">
      <alignment horizontal="center" vertical="center" wrapText="1"/>
    </xf>
    <xf numFmtId="0" fontId="10" fillId="0" borderId="36" xfId="0" applyFont="1" applyFill="1" applyBorder="1" applyAlignment="1" applyProtection="1">
      <alignment horizontal="left" vertical="center" wrapText="1"/>
    </xf>
    <xf numFmtId="49" fontId="10" fillId="0" borderId="36" xfId="0" applyNumberFormat="1" applyFont="1" applyFill="1" applyBorder="1" applyAlignment="1" applyProtection="1">
      <alignment horizontal="center" vertical="center" wrapText="1"/>
    </xf>
    <xf numFmtId="0" fontId="0" fillId="0" borderId="0" xfId="0" applyFont="1" applyFill="1" applyAlignment="1" applyProtection="1">
      <alignment vertical="center"/>
    </xf>
    <xf numFmtId="0" fontId="0" fillId="0" borderId="0" xfId="0" applyFont="1" applyFill="1" applyBorder="1" applyAlignment="1" applyProtection="1">
      <alignment vertical="center"/>
    </xf>
    <xf numFmtId="0" fontId="38" fillId="0" borderId="0" xfId="0" applyFont="1" applyFill="1" applyBorder="1" applyAlignment="1" applyProtection="1">
      <alignment vertical="center"/>
    </xf>
    <xf numFmtId="0" fontId="0" fillId="8" borderId="36" xfId="0" applyFill="1" applyBorder="1" applyAlignment="1" applyProtection="1">
      <alignment horizontal="center"/>
    </xf>
    <xf numFmtId="0" fontId="0" fillId="8" borderId="36" xfId="0" applyFill="1" applyBorder="1" applyAlignment="1" applyProtection="1">
      <alignment horizontal="center" vertical="center"/>
    </xf>
    <xf numFmtId="0" fontId="0" fillId="8" borderId="3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38" fillId="9" borderId="106" xfId="0" applyFont="1" applyFill="1" applyBorder="1" applyAlignment="1" applyProtection="1">
      <alignment horizontal="center"/>
    </xf>
    <xf numFmtId="0" fontId="38" fillId="9" borderId="108" xfId="0" applyFont="1" applyFill="1" applyBorder="1" applyAlignment="1" applyProtection="1">
      <alignment horizontal="center"/>
    </xf>
    <xf numFmtId="0" fontId="38" fillId="9" borderId="107" xfId="0" applyFont="1" applyFill="1" applyBorder="1" applyAlignment="1" applyProtection="1">
      <alignment horizontal="center"/>
    </xf>
    <xf numFmtId="0" fontId="0" fillId="0" borderId="36" xfId="0" applyFont="1" applyBorder="1" applyAlignment="1" applyProtection="1">
      <alignment horizontal="center"/>
    </xf>
    <xf numFmtId="0" fontId="0" fillId="0" borderId="42" xfId="0" applyFont="1" applyBorder="1" applyProtection="1"/>
    <xf numFmtId="0" fontId="0" fillId="0" borderId="43" xfId="0" applyFont="1" applyBorder="1" applyProtection="1"/>
    <xf numFmtId="0" fontId="0" fillId="0" borderId="44" xfId="0" applyFont="1" applyBorder="1" applyProtection="1"/>
    <xf numFmtId="0" fontId="0" fillId="0" borderId="36" xfId="0" applyFont="1" applyFill="1" applyBorder="1" applyAlignment="1" applyProtection="1">
      <alignment horizontal="left" vertical="center"/>
    </xf>
    <xf numFmtId="0" fontId="0" fillId="8" borderId="9" xfId="0" applyFill="1" applyBorder="1" applyAlignment="1" applyProtection="1"/>
    <xf numFmtId="0" fontId="0" fillId="0" borderId="0" xfId="0" applyBorder="1" applyAlignment="1" applyProtection="1">
      <alignment horizontal="center"/>
    </xf>
    <xf numFmtId="0" fontId="0" fillId="0" borderId="17" xfId="0" applyFont="1" applyBorder="1" applyProtection="1"/>
    <xf numFmtId="0" fontId="38" fillId="9" borderId="109" xfId="0" applyFont="1" applyFill="1" applyBorder="1" applyAlignment="1" applyProtection="1">
      <alignment horizontal="center"/>
    </xf>
    <xf numFmtId="0" fontId="0" fillId="0" borderId="17" xfId="0" applyBorder="1" applyProtection="1"/>
    <xf numFmtId="0" fontId="0" fillId="0" borderId="8" xfId="0" applyBorder="1" applyProtection="1"/>
    <xf numFmtId="0" fontId="0" fillId="0" borderId="10" xfId="0" applyFont="1" applyBorder="1" applyProtection="1"/>
    <xf numFmtId="0" fontId="0" fillId="0" borderId="36" xfId="0" applyBorder="1" applyProtection="1"/>
    <xf numFmtId="0" fontId="0" fillId="0" borderId="3" xfId="0" applyBorder="1" applyAlignment="1" applyProtection="1">
      <alignment horizontal="center"/>
    </xf>
    <xf numFmtId="0" fontId="0" fillId="0" borderId="0" xfId="0" applyFont="1" applyAlignment="1" applyProtection="1">
      <alignment vertical="center"/>
    </xf>
    <xf numFmtId="0" fontId="0" fillId="0" borderId="24" xfId="0" applyBorder="1" applyProtection="1"/>
    <xf numFmtId="0" fontId="0" fillId="0" borderId="10" xfId="0" applyBorder="1" applyAlignment="1" applyProtection="1">
      <alignment horizontal="center"/>
    </xf>
    <xf numFmtId="0" fontId="0" fillId="0" borderId="7" xfId="0" applyBorder="1" applyAlignment="1" applyProtection="1">
      <alignment horizontal="center"/>
    </xf>
    <xf numFmtId="0" fontId="0" fillId="0" borderId="41" xfId="0" applyBorder="1" applyProtection="1"/>
    <xf numFmtId="0" fontId="0" fillId="0" borderId="24" xfId="0" applyFont="1" applyBorder="1" applyProtection="1"/>
    <xf numFmtId="49" fontId="0" fillId="0" borderId="7" xfId="0" applyNumberFormat="1" applyBorder="1" applyAlignment="1" applyProtection="1">
      <alignment horizontal="center"/>
    </xf>
    <xf numFmtId="49" fontId="0" fillId="0" borderId="0" xfId="0" applyNumberFormat="1" applyBorder="1" applyAlignment="1" applyProtection="1">
      <alignment horizontal="center"/>
    </xf>
    <xf numFmtId="0" fontId="0" fillId="0" borderId="10" xfId="0" applyBorder="1" applyProtection="1"/>
    <xf numFmtId="0" fontId="0" fillId="0" borderId="0" xfId="0" applyBorder="1" applyProtection="1"/>
    <xf numFmtId="0" fontId="0" fillId="0" borderId="0" xfId="0" applyFont="1" applyFill="1" applyAlignment="1" applyProtection="1">
      <alignment horizontal="distributed" vertical="center"/>
    </xf>
    <xf numFmtId="49" fontId="0" fillId="0" borderId="0" xfId="0" applyNumberFormat="1" applyBorder="1" applyAlignment="1" applyProtection="1">
      <alignment horizontal="right"/>
    </xf>
    <xf numFmtId="0" fontId="10" fillId="0" borderId="36" xfId="0" applyNumberFormat="1" applyFont="1" applyFill="1" applyBorder="1" applyAlignment="1" applyProtection="1">
      <alignment horizontal="center" vertical="center" wrapText="1"/>
    </xf>
    <xf numFmtId="0" fontId="0" fillId="0" borderId="36" xfId="0" applyFont="1" applyBorder="1" applyAlignment="1" applyProtection="1">
      <alignment vertical="center" justifyLastLine="1"/>
    </xf>
    <xf numFmtId="0" fontId="0" fillId="0" borderId="36" xfId="0" quotePrefix="1" applyFont="1" applyBorder="1" applyAlignment="1" applyProtection="1">
      <alignment horizontal="center" vertical="center"/>
    </xf>
    <xf numFmtId="0" fontId="0" fillId="0" borderId="36" xfId="0" applyFont="1" applyBorder="1" applyAlignment="1" applyProtection="1">
      <alignment horizontal="center" vertical="center"/>
    </xf>
    <xf numFmtId="0" fontId="0" fillId="0" borderId="36" xfId="0" quotePrefix="1" applyBorder="1" applyAlignment="1" applyProtection="1">
      <alignment horizontal="center" vertical="center"/>
    </xf>
    <xf numFmtId="0" fontId="16" fillId="0" borderId="0" xfId="0" applyFont="1" applyBorder="1" applyAlignment="1" applyProtection="1">
      <alignment horizontal="center" vertical="center" wrapText="1"/>
    </xf>
    <xf numFmtId="0" fontId="21" fillId="0" borderId="9" xfId="0" applyFont="1" applyBorder="1" applyAlignment="1" applyProtection="1">
      <alignment horizontal="distributed" vertical="center" justifyLastLine="1"/>
      <protection locked="0"/>
    </xf>
    <xf numFmtId="0" fontId="10" fillId="0" borderId="6"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3"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9" fillId="0" borderId="0"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xf>
    <xf numFmtId="0" fontId="20" fillId="0" borderId="0" xfId="0" applyFont="1" applyBorder="1" applyAlignment="1" applyProtection="1">
      <alignment horizontal="center" vertical="center"/>
    </xf>
    <xf numFmtId="0" fontId="16" fillId="0" borderId="0" xfId="0" applyFont="1" applyFill="1" applyBorder="1" applyAlignment="1" applyProtection="1">
      <alignment vertical="center" wrapText="1"/>
    </xf>
    <xf numFmtId="49" fontId="21" fillId="0" borderId="0" xfId="0" applyNumberFormat="1"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1" fillId="0" borderId="0" xfId="0" applyFont="1" applyBorder="1" applyAlignment="1" applyProtection="1">
      <alignment horizontal="center" vertical="center" wrapText="1"/>
      <protection locked="0"/>
    </xf>
    <xf numFmtId="49" fontId="47" fillId="0" borderId="0" xfId="0" applyNumberFormat="1" applyFont="1" applyBorder="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18" fillId="0" borderId="0" xfId="0" applyFont="1" applyBorder="1" applyAlignment="1" applyProtection="1">
      <alignment horizontal="left"/>
      <protection locked="0"/>
    </xf>
    <xf numFmtId="0" fontId="10" fillId="0" borderId="0" xfId="0" applyFont="1" applyBorder="1" applyAlignment="1" applyProtection="1">
      <alignment horizontal="left"/>
      <protection locked="0"/>
    </xf>
    <xf numFmtId="0" fontId="22" fillId="0" borderId="0" xfId="0" applyFont="1" applyBorder="1" applyAlignment="1" applyProtection="1">
      <alignment horizontal="left"/>
      <protection locked="0"/>
    </xf>
    <xf numFmtId="0" fontId="21" fillId="0" borderId="15" xfId="0" applyFont="1" applyFill="1" applyBorder="1" applyAlignment="1" applyProtection="1">
      <alignment vertical="distributed"/>
      <protection locked="0"/>
    </xf>
    <xf numFmtId="0" fontId="10" fillId="0" borderId="4" xfId="0" applyFont="1" applyBorder="1" applyAlignment="1" applyProtection="1">
      <alignment horizontal="center"/>
      <protection locked="0"/>
    </xf>
    <xf numFmtId="0" fontId="18" fillId="0" borderId="2" xfId="0" applyFont="1" applyFill="1" applyBorder="1" applyAlignment="1" applyProtection="1">
      <alignment horizontal="center"/>
      <protection locked="0"/>
    </xf>
    <xf numFmtId="0" fontId="10" fillId="0" borderId="2" xfId="0" applyFont="1" applyFill="1" applyBorder="1" applyAlignment="1" applyProtection="1">
      <alignment horizontal="center"/>
      <protection locked="0"/>
    </xf>
    <xf numFmtId="0" fontId="10" fillId="0" borderId="2" xfId="0" applyFont="1" applyFill="1" applyBorder="1" applyAlignment="1" applyProtection="1">
      <protection locked="0"/>
    </xf>
    <xf numFmtId="0" fontId="10" fillId="0" borderId="2" xfId="0" applyFont="1" applyBorder="1" applyAlignment="1" applyProtection="1">
      <alignment horizontal="center"/>
      <protection locked="0"/>
    </xf>
    <xf numFmtId="0" fontId="22" fillId="0" borderId="2" xfId="0" applyFont="1" applyBorder="1" applyAlignment="1" applyProtection="1">
      <alignment horizontal="center"/>
      <protection locked="0"/>
    </xf>
    <xf numFmtId="0" fontId="18" fillId="0" borderId="0" xfId="0"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10" fillId="0" borderId="0" xfId="0" applyFont="1" applyFill="1" applyAlignment="1" applyProtection="1">
      <alignment horizontal="left"/>
      <protection locked="0"/>
    </xf>
    <xf numFmtId="0" fontId="10" fillId="0" borderId="4" xfId="0" applyFont="1" applyBorder="1" applyAlignment="1" applyProtection="1">
      <alignment horizontal="left"/>
      <protection locked="0"/>
    </xf>
    <xf numFmtId="0" fontId="18" fillId="0" borderId="2" xfId="0" applyFont="1" applyBorder="1" applyAlignment="1" applyProtection="1">
      <alignment horizontal="center"/>
      <protection locked="0"/>
    </xf>
    <xf numFmtId="0" fontId="16" fillId="0" borderId="0" xfId="0" applyFont="1" applyBorder="1" applyAlignment="1" applyProtection="1">
      <alignment horizontal="center" vertical="center" justifyLastLine="1"/>
    </xf>
    <xf numFmtId="0" fontId="16" fillId="0" borderId="2" xfId="0" applyFont="1" applyBorder="1" applyAlignment="1" applyProtection="1">
      <alignment horizontal="center" vertical="center" justifyLastLine="1"/>
    </xf>
    <xf numFmtId="0" fontId="20" fillId="0" borderId="2" xfId="0" applyFont="1" applyFill="1" applyBorder="1" applyAlignment="1" applyProtection="1">
      <alignment horizontal="left" vertical="center" wrapText="1"/>
    </xf>
    <xf numFmtId="0" fontId="21" fillId="0" borderId="2" xfId="0" applyFont="1" applyFill="1" applyBorder="1" applyAlignment="1" applyProtection="1">
      <alignment horizontal="center" vertical="center" justifyLastLine="1"/>
      <protection locked="0"/>
    </xf>
    <xf numFmtId="0" fontId="21" fillId="0" borderId="2" xfId="0" applyFont="1" applyFill="1" applyBorder="1" applyAlignment="1" applyProtection="1">
      <alignment horizontal="distributed" vertical="center" justifyLastLine="1"/>
      <protection locked="0"/>
    </xf>
    <xf numFmtId="49" fontId="28" fillId="0" borderId="2"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distributed" wrapText="1"/>
      <protection locked="0"/>
    </xf>
    <xf numFmtId="0" fontId="21" fillId="0" borderId="0" xfId="0" quotePrefix="1" applyFont="1" applyFill="1" applyBorder="1" applyAlignment="1" applyProtection="1">
      <alignment horizontal="center" vertical="distributed" wrapText="1"/>
      <protection locked="0"/>
    </xf>
    <xf numFmtId="0" fontId="21" fillId="0" borderId="0" xfId="0" applyFont="1" applyBorder="1" applyAlignment="1" applyProtection="1">
      <alignment horizontal="center" vertical="distributed" wrapText="1"/>
      <protection locked="0"/>
    </xf>
    <xf numFmtId="0" fontId="0" fillId="0" borderId="0" xfId="0" applyAlignment="1" applyProtection="1">
      <alignment horizontal="left"/>
      <protection locked="0"/>
    </xf>
    <xf numFmtId="0" fontId="20" fillId="0" borderId="65" xfId="0" applyFont="1" applyBorder="1" applyAlignment="1" applyProtection="1">
      <alignment horizontal="left" vertical="center" wrapText="1"/>
    </xf>
    <xf numFmtId="49" fontId="28" fillId="0" borderId="123" xfId="0" applyNumberFormat="1" applyFont="1" applyFill="1" applyBorder="1" applyAlignment="1" applyProtection="1">
      <alignment horizontal="center" vertical="center"/>
      <protection locked="0"/>
    </xf>
    <xf numFmtId="49" fontId="28" fillId="0" borderId="124" xfId="0" applyNumberFormat="1" applyFont="1" applyBorder="1" applyAlignment="1" applyProtection="1">
      <alignment horizontal="center" vertical="center"/>
      <protection locked="0"/>
    </xf>
    <xf numFmtId="49" fontId="28" fillId="0" borderId="125"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0" fillId="0" borderId="68" xfId="0" applyFont="1" applyBorder="1" applyAlignment="1" applyProtection="1">
      <alignment horizontal="left" vertical="center" wrapText="1"/>
    </xf>
    <xf numFmtId="49" fontId="28" fillId="0" borderId="120" xfId="0" applyNumberFormat="1" applyFont="1" applyBorder="1" applyAlignment="1" applyProtection="1">
      <alignment horizontal="center" vertical="center"/>
      <protection locked="0"/>
    </xf>
    <xf numFmtId="49" fontId="28" fillId="0" borderId="55" xfId="0" applyNumberFormat="1" applyFont="1" applyBorder="1" applyAlignment="1" applyProtection="1">
      <alignment horizontal="center" vertical="center"/>
      <protection locked="0"/>
    </xf>
    <xf numFmtId="49" fontId="28" fillId="0" borderId="126" xfId="0" applyNumberFormat="1" applyFont="1" applyBorder="1" applyAlignment="1" applyProtection="1">
      <alignment horizontal="center" vertical="center"/>
      <protection locked="0"/>
    </xf>
    <xf numFmtId="0" fontId="3" fillId="0" borderId="0" xfId="0" applyFont="1" applyAlignment="1" applyProtection="1">
      <alignment horizontal="right"/>
      <protection locked="0"/>
    </xf>
    <xf numFmtId="49" fontId="28" fillId="0" borderId="35" xfId="0" applyNumberFormat="1" applyFont="1" applyFill="1" applyBorder="1" applyAlignment="1" applyProtection="1">
      <alignment horizontal="center" vertical="center"/>
      <protection locked="0"/>
    </xf>
    <xf numFmtId="0" fontId="20" fillId="0" borderId="128" xfId="0" applyFont="1" applyBorder="1" applyAlignment="1" applyProtection="1">
      <alignment horizontal="left" vertical="center" wrapText="1"/>
    </xf>
    <xf numFmtId="0" fontId="21" fillId="11" borderId="127" xfId="0" applyFont="1" applyFill="1" applyBorder="1" applyAlignment="1" applyProtection="1">
      <alignment vertical="center" justifyLastLine="1"/>
      <protection locked="0"/>
    </xf>
    <xf numFmtId="0" fontId="21" fillId="11" borderId="62" xfId="0" applyFont="1" applyFill="1" applyBorder="1" applyAlignment="1" applyProtection="1">
      <alignment vertical="center" justifyLastLine="1"/>
      <protection locked="0"/>
    </xf>
    <xf numFmtId="0" fontId="21" fillId="11" borderId="129" xfId="0" applyFont="1" applyFill="1" applyBorder="1" applyAlignment="1" applyProtection="1">
      <alignment vertical="center" justifyLastLine="1"/>
      <protection locked="0"/>
    </xf>
    <xf numFmtId="0" fontId="16" fillId="0" borderId="8" xfId="0" applyFont="1" applyBorder="1" applyAlignment="1" applyProtection="1">
      <alignment horizontal="center" vertical="center" justifyLastLine="1"/>
    </xf>
    <xf numFmtId="0" fontId="21" fillId="12" borderId="32" xfId="0" applyFont="1" applyFill="1" applyBorder="1" applyAlignment="1" applyProtection="1">
      <alignment vertical="center" justifyLastLine="1"/>
      <protection locked="0"/>
    </xf>
    <xf numFmtId="0" fontId="21" fillId="13" borderId="130" xfId="0" applyFont="1" applyFill="1" applyBorder="1" applyAlignment="1" applyProtection="1">
      <alignment vertical="center"/>
      <protection locked="0"/>
    </xf>
    <xf numFmtId="0" fontId="21" fillId="0" borderId="24" xfId="0" applyFont="1" applyBorder="1" applyAlignment="1" applyProtection="1">
      <alignment vertical="center"/>
      <protection locked="0"/>
    </xf>
    <xf numFmtId="0" fontId="21" fillId="0" borderId="6" xfId="0" applyFont="1" applyBorder="1" applyAlignment="1" applyProtection="1">
      <alignment horizontal="center" vertical="center"/>
      <protection locked="0"/>
    </xf>
    <xf numFmtId="0" fontId="21" fillId="14" borderId="32" xfId="0" applyFont="1" applyFill="1" applyBorder="1" applyAlignment="1" applyProtection="1">
      <alignment vertical="center"/>
      <protection locked="0"/>
    </xf>
    <xf numFmtId="49" fontId="28" fillId="0" borderId="56" xfId="0" applyNumberFormat="1" applyFont="1" applyBorder="1" applyAlignment="1" applyProtection="1">
      <alignment horizontal="center" vertical="center"/>
      <protection locked="0"/>
    </xf>
    <xf numFmtId="0" fontId="21" fillId="2" borderId="40" xfId="0" applyFont="1" applyFill="1" applyBorder="1" applyAlignment="1" applyProtection="1">
      <alignment vertical="center" justifyLastLine="1"/>
      <protection locked="0"/>
    </xf>
    <xf numFmtId="0" fontId="21" fillId="0" borderId="61" xfId="0" applyFont="1" applyBorder="1" applyAlignment="1" applyProtection="1">
      <alignment vertical="center" justifyLastLine="1"/>
      <protection locked="0"/>
    </xf>
    <xf numFmtId="0" fontId="21" fillId="0" borderId="8" xfId="0" applyFont="1" applyBorder="1" applyAlignment="1" applyProtection="1">
      <alignment vertical="center" justifyLastLine="1"/>
      <protection locked="0"/>
    </xf>
    <xf numFmtId="0" fontId="21" fillId="2" borderId="60" xfId="0" applyFont="1" applyFill="1" applyBorder="1" applyAlignment="1" applyProtection="1">
      <alignment vertical="center" justifyLastLine="1"/>
      <protection locked="0"/>
    </xf>
    <xf numFmtId="0" fontId="16" fillId="0" borderId="5" xfId="0" applyFont="1" applyBorder="1" applyAlignment="1" applyProtection="1">
      <alignment horizontal="center" vertical="center" justifyLastLine="1"/>
    </xf>
    <xf numFmtId="0" fontId="21" fillId="2" borderId="41" xfId="0" applyFont="1" applyFill="1" applyBorder="1" applyAlignment="1" applyProtection="1">
      <alignment vertical="center" justifyLastLine="1"/>
      <protection locked="0"/>
    </xf>
    <xf numFmtId="0" fontId="21" fillId="0" borderId="130" xfId="0" applyFont="1" applyBorder="1" applyAlignment="1" applyProtection="1">
      <alignment vertical="center" justifyLastLine="1"/>
      <protection locked="0"/>
    </xf>
    <xf numFmtId="0" fontId="21" fillId="0" borderId="24" xfId="0" applyFont="1" applyBorder="1" applyAlignment="1" applyProtection="1">
      <alignment vertical="center" justifyLastLine="1"/>
      <protection locked="0"/>
    </xf>
    <xf numFmtId="0" fontId="21" fillId="0" borderId="6" xfId="0" applyFont="1" applyBorder="1" applyAlignment="1" applyProtection="1">
      <alignment horizontal="distributed" vertical="center" justifyLastLine="1"/>
      <protection locked="0"/>
    </xf>
    <xf numFmtId="0" fontId="21" fillId="0" borderId="36" xfId="0" applyFont="1" applyBorder="1" applyAlignment="1" applyProtection="1">
      <alignment vertical="center" justifyLastLine="1"/>
      <protection locked="0"/>
    </xf>
    <xf numFmtId="0" fontId="16" fillId="0" borderId="8" xfId="0" applyFont="1" applyFill="1" applyBorder="1" applyAlignment="1" applyProtection="1">
      <alignment horizontal="center" vertical="center" justifyLastLine="1"/>
    </xf>
    <xf numFmtId="0" fontId="21" fillId="2" borderId="32" xfId="0" applyFont="1" applyFill="1" applyBorder="1" applyAlignment="1" applyProtection="1">
      <alignment vertical="center" justifyLastLine="1"/>
      <protection locked="0"/>
    </xf>
    <xf numFmtId="0" fontId="21" fillId="10" borderId="37" xfId="0" applyFont="1" applyFill="1" applyBorder="1" applyAlignment="1" applyProtection="1">
      <alignment vertical="center" justifyLastLine="1"/>
      <protection locked="0"/>
    </xf>
    <xf numFmtId="0" fontId="21" fillId="0" borderId="36" xfId="0" applyFont="1" applyFill="1" applyBorder="1" applyAlignment="1" applyProtection="1">
      <alignment vertical="center" justifyLastLine="1"/>
      <protection locked="0"/>
    </xf>
    <xf numFmtId="0" fontId="21" fillId="0" borderId="60" xfId="0" applyFont="1" applyFill="1" applyBorder="1" applyAlignment="1" applyProtection="1">
      <alignment vertical="center" justifyLastLine="1"/>
      <protection locked="0"/>
    </xf>
    <xf numFmtId="0" fontId="21" fillId="2" borderId="33" xfId="0" applyFont="1" applyFill="1" applyBorder="1" applyAlignment="1" applyProtection="1">
      <alignment vertical="center" justifyLastLine="1"/>
      <protection locked="0"/>
    </xf>
    <xf numFmtId="0" fontId="16" fillId="0" borderId="8" xfId="0" applyFont="1" applyBorder="1" applyAlignment="1" applyProtection="1">
      <alignment horizontal="center" vertical="center"/>
      <protection locked="0"/>
    </xf>
    <xf numFmtId="0" fontId="21" fillId="2" borderId="37" xfId="0" applyFont="1" applyFill="1" applyBorder="1" applyAlignment="1" applyProtection="1">
      <alignment vertical="center" justifyLastLine="1"/>
      <protection locked="0"/>
    </xf>
    <xf numFmtId="0" fontId="21" fillId="2" borderId="9" xfId="0" applyFont="1" applyFill="1" applyBorder="1" applyAlignment="1" applyProtection="1">
      <alignment vertical="center" justifyLastLine="1"/>
      <protection locked="0"/>
    </xf>
    <xf numFmtId="0" fontId="21" fillId="2" borderId="10" xfId="0" applyFont="1" applyFill="1" applyBorder="1" applyAlignment="1" applyProtection="1">
      <alignment vertical="center" justifyLastLine="1"/>
      <protection locked="0"/>
    </xf>
    <xf numFmtId="0" fontId="50" fillId="0" borderId="8" xfId="0" applyFont="1" applyFill="1" applyBorder="1" applyAlignment="1" applyProtection="1">
      <alignment horizontal="left" vertical="center" wrapText="1"/>
    </xf>
    <xf numFmtId="49" fontId="35" fillId="0" borderId="118" xfId="0" applyNumberFormat="1" applyFont="1" applyFill="1" applyBorder="1" applyAlignment="1" applyProtection="1">
      <alignment horizontal="center" vertical="center"/>
      <protection locked="0"/>
    </xf>
    <xf numFmtId="49" fontId="35" fillId="0" borderId="15" xfId="0" applyNumberFormat="1" applyFont="1" applyFill="1" applyBorder="1" applyAlignment="1" applyProtection="1">
      <alignment horizontal="center" vertical="center"/>
      <protection locked="0"/>
    </xf>
    <xf numFmtId="49" fontId="35" fillId="0" borderId="16" xfId="0" applyNumberFormat="1" applyFont="1" applyFill="1" applyBorder="1" applyAlignment="1" applyProtection="1">
      <alignment horizontal="center" vertical="center"/>
      <protection locked="0"/>
    </xf>
    <xf numFmtId="0" fontId="35" fillId="0" borderId="14" xfId="0" applyFont="1" applyFill="1" applyBorder="1" applyAlignment="1" applyProtection="1">
      <alignment vertical="distributed" wrapText="1"/>
      <protection locked="0"/>
    </xf>
    <xf numFmtId="0" fontId="35" fillId="0" borderId="15" xfId="0" applyFont="1" applyFill="1" applyBorder="1" applyAlignment="1" applyProtection="1">
      <alignment vertical="distributed" wrapText="1"/>
      <protection locked="0"/>
    </xf>
    <xf numFmtId="0" fontId="35" fillId="0" borderId="16" xfId="0" applyFont="1" applyFill="1" applyBorder="1" applyAlignment="1" applyProtection="1">
      <alignment vertical="distributed" wrapText="1"/>
      <protection locked="0"/>
    </xf>
    <xf numFmtId="0" fontId="35" fillId="0" borderId="54" xfId="0" applyFont="1" applyFill="1" applyBorder="1" applyAlignment="1" applyProtection="1">
      <alignment vertical="distributed" wrapText="1"/>
      <protection locked="0"/>
    </xf>
    <xf numFmtId="0" fontId="35" fillId="0" borderId="55" xfId="0" applyFont="1" applyFill="1" applyBorder="1" applyAlignment="1" applyProtection="1">
      <alignment vertical="distributed" wrapText="1"/>
      <protection locked="0"/>
    </xf>
    <xf numFmtId="0" fontId="35" fillId="0" borderId="56" xfId="0" applyFont="1" applyFill="1" applyBorder="1" applyAlignment="1" applyProtection="1">
      <alignment vertical="distributed" wrapText="1"/>
      <protection locked="0"/>
    </xf>
    <xf numFmtId="0" fontId="51" fillId="0" borderId="36" xfId="0" applyFont="1" applyBorder="1" applyAlignment="1">
      <alignment horizontal="center" vertical="center" shrinkToFit="1"/>
    </xf>
    <xf numFmtId="0" fontId="51" fillId="0" borderId="8" xfId="0" applyFont="1" applyBorder="1" applyAlignment="1">
      <alignment horizontal="center" vertical="center"/>
    </xf>
    <xf numFmtId="0" fontId="53" fillId="0" borderId="9" xfId="0" applyFont="1" applyBorder="1" applyAlignment="1">
      <alignment horizontal="distributed" vertical="center" wrapText="1" shrinkToFit="1"/>
    </xf>
    <xf numFmtId="0" fontId="51" fillId="0" borderId="10" xfId="0" applyFont="1" applyBorder="1" applyAlignment="1">
      <alignment horizontal="center" vertical="center"/>
    </xf>
    <xf numFmtId="0" fontId="53" fillId="0" borderId="9" xfId="0" applyFont="1" applyBorder="1" applyAlignment="1">
      <alignment horizontal="center" vertical="center"/>
    </xf>
    <xf numFmtId="0" fontId="53" fillId="0" borderId="10" xfId="0" applyFont="1" applyBorder="1" applyAlignment="1">
      <alignment vertical="center"/>
    </xf>
    <xf numFmtId="0" fontId="53" fillId="0" borderId="36" xfId="0" applyFont="1" applyBorder="1" applyAlignment="1">
      <alignment vertical="center" wrapText="1"/>
    </xf>
    <xf numFmtId="0" fontId="51" fillId="0" borderId="8" xfId="0" applyFont="1" applyBorder="1" applyAlignment="1">
      <alignment vertical="center"/>
    </xf>
    <xf numFmtId="0" fontId="53" fillId="0" borderId="9" xfId="0" applyFont="1" applyBorder="1" applyAlignment="1">
      <alignment horizontal="distributed" vertical="center" shrinkToFit="1"/>
    </xf>
    <xf numFmtId="0" fontId="51" fillId="0" borderId="10" xfId="0" applyFont="1" applyBorder="1" applyAlignment="1">
      <alignment horizontal="distributed" vertical="center" shrinkToFit="1"/>
    </xf>
    <xf numFmtId="0" fontId="53" fillId="0" borderId="36" xfId="0" applyFont="1" applyBorder="1" applyAlignment="1">
      <alignment vertical="center"/>
    </xf>
    <xf numFmtId="0" fontId="53" fillId="0" borderId="10" xfId="0" applyFont="1" applyBorder="1" applyAlignment="1">
      <alignment vertical="center" shrinkToFit="1"/>
    </xf>
    <xf numFmtId="0" fontId="20" fillId="0" borderId="139" xfId="0" applyFont="1" applyFill="1" applyBorder="1" applyAlignment="1" applyProtection="1">
      <alignment horizontal="left" vertical="center" wrapText="1"/>
    </xf>
    <xf numFmtId="0" fontId="20" fillId="0" borderId="15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0" fillId="0" borderId="161" xfId="0" applyFont="1" applyFill="1" applyBorder="1" applyAlignment="1" applyProtection="1">
      <alignment horizontal="left" vertical="center" wrapText="1"/>
    </xf>
    <xf numFmtId="0" fontId="20" fillId="0" borderId="162" xfId="0" applyFont="1" applyFill="1" applyBorder="1" applyAlignment="1" applyProtection="1">
      <alignment horizontal="left" vertical="center" wrapText="1"/>
    </xf>
    <xf numFmtId="0" fontId="51" fillId="0" borderId="10" xfId="0" applyFont="1" applyBorder="1" applyAlignment="1">
      <alignment vertical="center"/>
    </xf>
    <xf numFmtId="0" fontId="28" fillId="0" borderId="12" xfId="0" applyFont="1" applyBorder="1" applyAlignment="1" applyProtection="1">
      <alignment horizontal="center" vertical="center"/>
      <protection locked="0"/>
    </xf>
    <xf numFmtId="0" fontId="10" fillId="0" borderId="6" xfId="0" applyFont="1" applyBorder="1" applyAlignment="1" applyProtection="1">
      <alignment horizontal="center"/>
      <protection locked="0"/>
    </xf>
    <xf numFmtId="0" fontId="35" fillId="0" borderId="54" xfId="0" applyFont="1" applyBorder="1" applyAlignment="1" applyProtection="1">
      <alignment horizontal="center" vertical="center"/>
      <protection locked="0"/>
    </xf>
    <xf numFmtId="0" fontId="35" fillId="0" borderId="55" xfId="0" applyFont="1" applyBorder="1" applyAlignment="1" applyProtection="1">
      <alignment horizontal="center" vertical="center"/>
      <protection locked="0"/>
    </xf>
    <xf numFmtId="0" fontId="35" fillId="0" borderId="56" xfId="0" applyFont="1" applyBorder="1" applyAlignment="1" applyProtection="1">
      <alignment horizontal="center" vertical="center"/>
      <protection locked="0"/>
    </xf>
    <xf numFmtId="0" fontId="35" fillId="0" borderId="11" xfId="0" applyFont="1" applyBorder="1" applyAlignment="1" applyProtection="1">
      <alignment horizontal="center" vertical="center"/>
      <protection locked="0"/>
    </xf>
    <xf numFmtId="0" fontId="35" fillId="0" borderId="12"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0" fillId="0" borderId="0" xfId="0" applyAlignment="1">
      <alignment horizontal="center"/>
    </xf>
    <xf numFmtId="0" fontId="55" fillId="0" borderId="6" xfId="0" applyFont="1" applyBorder="1" applyAlignment="1" applyProtection="1"/>
    <xf numFmtId="49" fontId="28" fillId="1" borderId="11" xfId="0" applyNumberFormat="1" applyFont="1" applyFill="1" applyBorder="1" applyAlignment="1" applyProtection="1">
      <alignment horizontal="center" vertical="center"/>
      <protection locked="0"/>
    </xf>
    <xf numFmtId="49" fontId="28" fillId="1" borderId="13" xfId="0" applyNumberFormat="1" applyFont="1" applyFill="1" applyBorder="1" applyAlignment="1" applyProtection="1">
      <alignment horizontal="center" vertical="center"/>
      <protection locked="0"/>
    </xf>
    <xf numFmtId="0" fontId="35" fillId="0" borderId="36" xfId="2" applyFont="1" applyBorder="1" applyAlignment="1" applyProtection="1">
      <alignment vertical="center"/>
      <protection locked="0"/>
    </xf>
    <xf numFmtId="0" fontId="16" fillId="0" borderId="9" xfId="0" applyFont="1" applyBorder="1" applyAlignment="1" applyProtection="1">
      <alignment vertical="center"/>
    </xf>
    <xf numFmtId="0" fontId="16" fillId="0" borderId="10" xfId="0" applyFont="1" applyBorder="1" applyAlignment="1" applyProtection="1">
      <alignment vertical="center"/>
    </xf>
    <xf numFmtId="0" fontId="35" fillId="0" borderId="36" xfId="2" applyFont="1" applyBorder="1" applyAlignment="1" applyProtection="1">
      <alignment vertical="center" shrinkToFit="1"/>
      <protection locked="0"/>
    </xf>
    <xf numFmtId="49" fontId="28" fillId="1" borderId="11" xfId="0" applyNumberFormat="1" applyFont="1" applyFill="1" applyBorder="1" applyAlignment="1" applyProtection="1">
      <alignment horizontal="center" vertical="center"/>
    </xf>
    <xf numFmtId="49" fontId="28" fillId="1" borderId="13" xfId="0" applyNumberFormat="1" applyFont="1" applyFill="1" applyBorder="1" applyAlignment="1" applyProtection="1">
      <alignment horizontal="center" vertical="center"/>
    </xf>
    <xf numFmtId="0" fontId="58" fillId="0" borderId="0" xfId="0" applyFont="1" applyAlignment="1">
      <alignment vertical="center"/>
    </xf>
    <xf numFmtId="0" fontId="58" fillId="0" borderId="36" xfId="0" applyFont="1" applyBorder="1" applyAlignment="1">
      <alignment vertical="center"/>
    </xf>
    <xf numFmtId="0" fontId="58" fillId="0" borderId="0" xfId="0" applyFont="1" applyBorder="1" applyAlignment="1">
      <alignment vertical="center"/>
    </xf>
    <xf numFmtId="0" fontId="58" fillId="0" borderId="0" xfId="0" applyFont="1" applyAlignment="1">
      <alignment vertical="center" wrapText="1"/>
    </xf>
    <xf numFmtId="0" fontId="58" fillId="17" borderId="36" xfId="0" applyFont="1" applyFill="1" applyBorder="1" applyAlignment="1">
      <alignment horizontal="center" vertical="center"/>
    </xf>
    <xf numFmtId="0" fontId="58" fillId="19" borderId="36" xfId="0" applyFont="1" applyFill="1" applyBorder="1" applyAlignment="1">
      <alignment vertical="center"/>
    </xf>
    <xf numFmtId="178" fontId="58" fillId="17" borderId="8" xfId="0" applyNumberFormat="1" applyFont="1" applyFill="1" applyBorder="1" applyAlignment="1">
      <alignment vertical="center" wrapText="1"/>
    </xf>
    <xf numFmtId="0" fontId="58" fillId="17" borderId="9" xfId="0" applyNumberFormat="1" applyFont="1" applyFill="1" applyBorder="1" applyAlignment="1">
      <alignment vertical="center" wrapText="1"/>
    </xf>
    <xf numFmtId="179" fontId="58" fillId="17" borderId="9" xfId="0" applyNumberFormat="1" applyFont="1" applyFill="1" applyBorder="1" applyAlignment="1">
      <alignment vertical="center" wrapText="1"/>
    </xf>
    <xf numFmtId="0" fontId="58" fillId="18" borderId="36" xfId="0" applyFont="1" applyFill="1" applyBorder="1" applyAlignment="1">
      <alignment vertical="center"/>
    </xf>
    <xf numFmtId="0" fontId="58" fillId="0" borderId="23" xfId="0" applyFont="1" applyBorder="1" applyAlignment="1">
      <alignment vertical="center"/>
    </xf>
    <xf numFmtId="49" fontId="62" fillId="0" borderId="36" xfId="0" applyNumberFormat="1" applyFont="1" applyFill="1" applyBorder="1" applyAlignment="1">
      <alignment vertical="center"/>
    </xf>
    <xf numFmtId="178" fontId="58" fillId="17" borderId="9" xfId="0" applyNumberFormat="1" applyFont="1" applyFill="1" applyBorder="1" applyAlignment="1">
      <alignment vertical="center" wrapText="1"/>
    </xf>
    <xf numFmtId="179" fontId="58" fillId="17" borderId="10" xfId="0" applyNumberFormat="1" applyFont="1" applyFill="1" applyBorder="1" applyAlignment="1">
      <alignment vertical="center" wrapText="1"/>
    </xf>
    <xf numFmtId="49" fontId="58" fillId="17" borderId="36" xfId="0" applyNumberFormat="1" applyFont="1" applyFill="1" applyBorder="1" applyAlignment="1">
      <alignment horizontal="center" vertical="center"/>
    </xf>
    <xf numFmtId="0" fontId="58" fillId="0" borderId="0" xfId="0" applyFont="1" applyBorder="1" applyAlignment="1">
      <alignment vertical="center"/>
    </xf>
    <xf numFmtId="0" fontId="58" fillId="19" borderId="36" xfId="0" applyFont="1" applyFill="1" applyBorder="1" applyAlignment="1">
      <alignment horizontal="center" vertical="center"/>
    </xf>
    <xf numFmtId="0" fontId="58" fillId="17" borderId="36" xfId="0" applyFont="1" applyFill="1" applyBorder="1" applyAlignment="1">
      <alignment horizontal="center" vertical="center" shrinkToFit="1"/>
    </xf>
    <xf numFmtId="0" fontId="58" fillId="0" borderId="6" xfId="0" applyFont="1" applyBorder="1" applyAlignment="1">
      <alignment vertical="center"/>
    </xf>
    <xf numFmtId="0" fontId="58" fillId="0" borderId="7" xfId="0" applyFont="1" applyBorder="1" applyAlignment="1">
      <alignment vertical="center"/>
    </xf>
    <xf numFmtId="0" fontId="58" fillId="16" borderId="10" xfId="0" applyFont="1" applyFill="1" applyBorder="1" applyAlignment="1">
      <alignment vertical="center"/>
    </xf>
    <xf numFmtId="49" fontId="62" fillId="0" borderId="36" xfId="0" applyNumberFormat="1" applyFont="1" applyFill="1" applyBorder="1" applyAlignment="1">
      <alignment horizontal="center" vertical="center"/>
    </xf>
    <xf numFmtId="0" fontId="58" fillId="0" borderId="36" xfId="0" applyFont="1" applyBorder="1" applyAlignment="1">
      <alignment horizontal="center" vertical="center"/>
    </xf>
    <xf numFmtId="0" fontId="58" fillId="0" borderId="10" xfId="0" applyFont="1" applyBorder="1" applyAlignment="1">
      <alignment horizontal="center" vertical="center"/>
    </xf>
    <xf numFmtId="0" fontId="16" fillId="0" borderId="9" xfId="0" applyFont="1" applyBorder="1" applyAlignment="1" applyProtection="1">
      <alignment horizontal="center" vertical="center"/>
    </xf>
    <xf numFmtId="0" fontId="16" fillId="0" borderId="10" xfId="0" applyFont="1" applyBorder="1" applyAlignment="1" applyProtection="1">
      <alignment horizontal="center" vertical="center"/>
    </xf>
    <xf numFmtId="0" fontId="15" fillId="0" borderId="36" xfId="0" applyFont="1" applyBorder="1" applyAlignment="1" applyProtection="1">
      <alignment horizontal="center" vertical="center"/>
    </xf>
    <xf numFmtId="0" fontId="26" fillId="0" borderId="0"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0" fillId="0" borderId="0" xfId="0" applyProtection="1"/>
    <xf numFmtId="0" fontId="25" fillId="0" borderId="2" xfId="0" applyFont="1" applyBorder="1" applyAlignment="1" applyProtection="1">
      <alignment horizontal="center" vertical="center"/>
    </xf>
    <xf numFmtId="0" fontId="16" fillId="0" borderId="6" xfId="0" applyFont="1" applyBorder="1" applyAlignment="1" applyProtection="1">
      <alignment horizontal="center" vertical="center"/>
    </xf>
    <xf numFmtId="0" fontId="27" fillId="0" borderId="23" xfId="0" applyFont="1" applyBorder="1" applyAlignment="1" applyProtection="1">
      <alignment vertical="center" wrapText="1"/>
    </xf>
    <xf numFmtId="0" fontId="27" fillId="0" borderId="3" xfId="0" applyFont="1" applyBorder="1" applyAlignment="1" applyProtection="1">
      <alignment vertical="center" wrapText="1"/>
    </xf>
    <xf numFmtId="0" fontId="58" fillId="0" borderId="0" xfId="0" applyFont="1" applyFill="1" applyAlignment="1">
      <alignment vertical="center"/>
    </xf>
    <xf numFmtId="0" fontId="66" fillId="0" borderId="0" xfId="0" applyFont="1" applyAlignment="1">
      <alignment vertical="center"/>
    </xf>
    <xf numFmtId="0" fontId="58" fillId="16" borderId="8" xfId="0" applyFont="1" applyFill="1" applyBorder="1" applyAlignment="1">
      <alignment vertical="center"/>
    </xf>
    <xf numFmtId="0" fontId="58" fillId="16" borderId="9" xfId="0" applyFont="1" applyFill="1" applyBorder="1" applyAlignment="1">
      <alignment vertical="center"/>
    </xf>
    <xf numFmtId="0" fontId="61" fillId="0" borderId="170" xfId="0" applyFont="1" applyBorder="1" applyAlignment="1" applyProtection="1">
      <alignment horizontal="center" vertical="center" justifyLastLine="1"/>
      <protection locked="0"/>
    </xf>
    <xf numFmtId="0" fontId="58" fillId="13" borderId="8" xfId="0" applyFont="1" applyFill="1" applyBorder="1" applyAlignment="1">
      <alignment horizontal="center" vertical="center"/>
    </xf>
    <xf numFmtId="0" fontId="3" fillId="0" borderId="0" xfId="0" applyFont="1" applyAlignment="1" applyProtection="1">
      <alignment vertical="center"/>
    </xf>
    <xf numFmtId="0" fontId="0" fillId="0" borderId="0" xfId="0" applyAlignment="1" applyProtection="1">
      <alignment horizontal="center"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7" fillId="0" borderId="0" xfId="0" applyFont="1" applyAlignment="1" applyProtection="1">
      <alignment horizontal="center" vertical="center"/>
    </xf>
    <xf numFmtId="0" fontId="6" fillId="0" borderId="0" xfId="0" applyFont="1" applyAlignment="1" applyProtection="1">
      <alignment horizontal="center"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xf>
    <xf numFmtId="0" fontId="11" fillId="0" borderId="0" xfId="0" applyFont="1" applyFill="1" applyAlignment="1" applyProtection="1">
      <alignment horizontal="center" vertical="center"/>
    </xf>
    <xf numFmtId="0" fontId="10" fillId="0" borderId="0" xfId="0" applyFont="1" applyAlignment="1" applyProtection="1">
      <alignment horizontal="center" vertical="center"/>
    </xf>
    <xf numFmtId="0" fontId="10" fillId="0" borderId="0" xfId="0" applyFont="1" applyAlignment="1" applyProtection="1">
      <alignment horizontal="center"/>
    </xf>
    <xf numFmtId="0" fontId="13" fillId="0" borderId="0" xfId="0" applyFont="1" applyFill="1" applyAlignment="1" applyProtection="1">
      <alignment horizontal="right" vertical="center"/>
    </xf>
    <xf numFmtId="0" fontId="12" fillId="0" borderId="0" xfId="0" applyFont="1" applyFill="1" applyAlignment="1" applyProtection="1">
      <alignment horizontal="left" vertical="center"/>
    </xf>
    <xf numFmtId="0" fontId="14" fillId="0" borderId="0" xfId="0" applyFont="1" applyFill="1" applyAlignment="1" applyProtection="1">
      <alignment horizontal="center" vertical="center"/>
    </xf>
    <xf numFmtId="0" fontId="12" fillId="0" borderId="0" xfId="0" applyFont="1" applyBorder="1" applyAlignment="1" applyProtection="1">
      <alignment vertical="center"/>
    </xf>
    <xf numFmtId="0" fontId="12" fillId="0" borderId="0" xfId="0" applyFont="1" applyAlignment="1" applyProtection="1">
      <alignment horizontal="center"/>
    </xf>
    <xf numFmtId="0" fontId="10" fillId="0" borderId="0" xfId="0" applyFont="1" applyBorder="1" applyAlignment="1" applyProtection="1">
      <alignment horizontal="center"/>
    </xf>
    <xf numFmtId="0" fontId="10" fillId="0" borderId="0" xfId="0" applyFont="1" applyBorder="1" applyAlignment="1" applyProtection="1">
      <alignment vertical="center"/>
    </xf>
    <xf numFmtId="0" fontId="10" fillId="0" borderId="0" xfId="0" applyFont="1" applyBorder="1" applyAlignment="1" applyProtection="1">
      <alignment horizontal="center" vertical="center"/>
    </xf>
    <xf numFmtId="0" fontId="23" fillId="0" borderId="0" xfId="0" applyFont="1" applyBorder="1" applyAlignment="1" applyProtection="1">
      <alignment horizontal="center" vertical="center"/>
    </xf>
    <xf numFmtId="0" fontId="16" fillId="0" borderId="0" xfId="0" applyFont="1" applyBorder="1" applyAlignment="1" applyProtection="1">
      <alignment horizontal="center" vertical="center"/>
    </xf>
    <xf numFmtId="0" fontId="24" fillId="0" borderId="0" xfId="0" applyFont="1" applyBorder="1" applyAlignment="1" applyProtection="1">
      <alignment horizontal="center"/>
    </xf>
    <xf numFmtId="0" fontId="28" fillId="0" borderId="34" xfId="0" applyFont="1" applyFill="1" applyBorder="1" applyAlignment="1" applyProtection="1">
      <alignment horizontal="center" vertical="center" wrapText="1"/>
    </xf>
    <xf numFmtId="0" fontId="28" fillId="0" borderId="12" xfId="0" applyFont="1" applyFill="1" applyBorder="1" applyAlignment="1" applyProtection="1">
      <alignment horizontal="center" vertical="center" wrapText="1"/>
    </xf>
    <xf numFmtId="0" fontId="28" fillId="0" borderId="12" xfId="0" applyFont="1" applyFill="1" applyBorder="1" applyAlignment="1" applyProtection="1">
      <alignment horizontal="center" vertical="center"/>
    </xf>
    <xf numFmtId="0" fontId="28" fillId="0" borderId="35" xfId="0" applyFont="1" applyFill="1" applyBorder="1" applyAlignment="1" applyProtection="1">
      <alignment horizontal="center" vertical="center" wrapText="1"/>
    </xf>
    <xf numFmtId="0" fontId="28" fillId="0" borderId="34" xfId="0" applyNumberFormat="1" applyFont="1" applyBorder="1" applyAlignment="1" applyProtection="1">
      <alignment horizontal="center" vertical="center"/>
    </xf>
    <xf numFmtId="0" fontId="28" fillId="0" borderId="12" xfId="0" applyNumberFormat="1" applyFont="1" applyBorder="1" applyAlignment="1" applyProtection="1">
      <alignment horizontal="center" vertical="center"/>
    </xf>
    <xf numFmtId="0" fontId="28" fillId="0" borderId="13" xfId="0" applyNumberFormat="1" applyFont="1" applyBorder="1" applyAlignment="1" applyProtection="1">
      <alignment horizontal="center" vertical="center"/>
    </xf>
    <xf numFmtId="49" fontId="20" fillId="0" borderId="36" xfId="0" applyNumberFormat="1" applyFont="1" applyBorder="1" applyAlignment="1" applyProtection="1">
      <alignment horizontal="center" vertical="center"/>
    </xf>
    <xf numFmtId="0" fontId="28" fillId="0" borderId="11" xfId="0" applyNumberFormat="1"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13" xfId="0" applyFont="1" applyBorder="1" applyAlignment="1" applyProtection="1">
      <alignment horizontal="center" vertical="center"/>
    </xf>
    <xf numFmtId="0" fontId="28" fillId="0" borderId="14" xfId="0" applyNumberFormat="1" applyFont="1" applyBorder="1" applyAlignment="1" applyProtection="1">
      <alignment horizontal="center" vertical="center"/>
    </xf>
    <xf numFmtId="49" fontId="28" fillId="0" borderId="15" xfId="0" applyNumberFormat="1" applyFont="1" applyBorder="1" applyAlignment="1" applyProtection="1">
      <alignment horizontal="center" vertical="center"/>
    </xf>
    <xf numFmtId="0" fontId="28" fillId="0" borderId="15" xfId="0" applyFont="1" applyBorder="1" applyAlignment="1" applyProtection="1">
      <alignment horizontal="center" vertical="center"/>
    </xf>
    <xf numFmtId="0" fontId="28" fillId="0" borderId="16" xfId="0" applyFont="1" applyBorder="1" applyAlignment="1" applyProtection="1">
      <alignment horizontal="center" vertical="center"/>
    </xf>
    <xf numFmtId="49" fontId="28" fillId="0" borderId="34" xfId="0" applyNumberFormat="1" applyFont="1" applyBorder="1" applyAlignment="1" applyProtection="1">
      <alignment horizontal="center" vertical="center"/>
    </xf>
    <xf numFmtId="49" fontId="28" fillId="0" borderId="12" xfId="0" applyNumberFormat="1" applyFont="1" applyBorder="1" applyAlignment="1" applyProtection="1">
      <alignment horizontal="center" vertical="center"/>
    </xf>
    <xf numFmtId="49" fontId="28" fillId="0" borderId="13" xfId="0" applyNumberFormat="1" applyFont="1" applyBorder="1" applyAlignment="1" applyProtection="1">
      <alignment horizontal="center" vertical="center"/>
    </xf>
    <xf numFmtId="49" fontId="28" fillId="0" borderId="11" xfId="0" applyNumberFormat="1" applyFont="1" applyBorder="1" applyAlignment="1" applyProtection="1">
      <alignment horizontal="center" vertical="center"/>
    </xf>
    <xf numFmtId="0" fontId="28" fillId="0" borderId="39" xfId="0" applyFont="1" applyBorder="1" applyAlignment="1" applyProtection="1">
      <alignment horizontal="center" vertical="center"/>
    </xf>
    <xf numFmtId="0" fontId="28" fillId="3" borderId="45" xfId="0" applyFont="1" applyFill="1" applyBorder="1" applyAlignment="1" applyProtection="1">
      <alignment horizontal="center" vertical="center" wrapText="1"/>
    </xf>
    <xf numFmtId="0" fontId="28" fillId="3" borderId="46" xfId="0" applyFont="1" applyFill="1" applyBorder="1" applyAlignment="1" applyProtection="1">
      <alignment horizontal="center" vertical="center" wrapText="1"/>
    </xf>
    <xf numFmtId="0" fontId="28" fillId="3" borderId="47" xfId="0" applyFont="1" applyFill="1" applyBorder="1" applyAlignment="1" applyProtection="1">
      <alignment horizontal="center" vertical="center" wrapText="1"/>
    </xf>
    <xf numFmtId="49" fontId="28" fillId="0" borderId="48" xfId="0" applyNumberFormat="1" applyFont="1" applyBorder="1" applyAlignment="1" applyProtection="1">
      <alignment horizontal="center" vertical="center"/>
    </xf>
    <xf numFmtId="0" fontId="16" fillId="0" borderId="0" xfId="0" applyFont="1" applyFill="1" applyBorder="1" applyAlignment="1" applyProtection="1">
      <alignment horizontal="center" vertical="center"/>
    </xf>
    <xf numFmtId="0" fontId="28" fillId="3" borderId="45" xfId="0" applyFont="1" applyFill="1" applyBorder="1" applyAlignment="1" applyProtection="1">
      <alignment horizontal="center" vertical="center"/>
    </xf>
    <xf numFmtId="0" fontId="28" fillId="3" borderId="46" xfId="0" applyFont="1" applyFill="1" applyBorder="1" applyAlignment="1" applyProtection="1">
      <alignment horizontal="center" vertical="center"/>
    </xf>
    <xf numFmtId="0" fontId="28" fillId="3" borderId="47" xfId="0" applyFont="1" applyFill="1" applyBorder="1" applyAlignment="1" applyProtection="1">
      <alignment horizontal="center" vertical="center"/>
    </xf>
    <xf numFmtId="0" fontId="28" fillId="0" borderId="36" xfId="0" applyFont="1" applyBorder="1" applyAlignment="1" applyProtection="1">
      <alignment horizontal="center" vertical="center" shrinkToFit="1"/>
    </xf>
    <xf numFmtId="0" fontId="28" fillId="0" borderId="36" xfId="0" applyFont="1" applyBorder="1" applyAlignment="1" applyProtection="1">
      <alignment vertical="center"/>
    </xf>
    <xf numFmtId="0" fontId="28" fillId="0" borderId="48" xfId="0" applyFont="1" applyBorder="1" applyAlignment="1" applyProtection="1">
      <alignment vertical="center"/>
    </xf>
    <xf numFmtId="38" fontId="28" fillId="0" borderId="12" xfId="1" applyFont="1" applyBorder="1" applyAlignment="1" applyProtection="1">
      <alignment horizontal="center" vertical="center" wrapText="1"/>
    </xf>
    <xf numFmtId="38" fontId="28" fillId="0" borderId="13" xfId="1" applyFont="1" applyBorder="1" applyAlignment="1" applyProtection="1">
      <alignment horizontal="center" vertical="center" wrapText="1"/>
    </xf>
    <xf numFmtId="38" fontId="28" fillId="0" borderId="11" xfId="1" applyFont="1" applyBorder="1" applyAlignment="1" applyProtection="1">
      <alignment horizontal="center" vertical="center" wrapText="1"/>
    </xf>
    <xf numFmtId="0" fontId="28" fillId="0" borderId="54" xfId="0" applyFont="1" applyBorder="1" applyAlignment="1" applyProtection="1">
      <alignment horizontal="center" vertical="center"/>
    </xf>
    <xf numFmtId="0" fontId="28" fillId="0" borderId="55" xfId="0" applyFont="1" applyBorder="1" applyAlignment="1" applyProtection="1">
      <alignment horizontal="center" vertical="center"/>
    </xf>
    <xf numFmtId="0" fontId="28" fillId="0" borderId="56" xfId="0" applyFont="1" applyBorder="1" applyAlignment="1" applyProtection="1">
      <alignment horizontal="center" vertical="center"/>
    </xf>
    <xf numFmtId="0" fontId="28" fillId="0" borderId="11" xfId="0" applyFont="1" applyBorder="1" applyAlignment="1" applyProtection="1">
      <alignment horizontal="center" vertical="center"/>
    </xf>
    <xf numFmtId="38" fontId="10" fillId="0" borderId="0" xfId="1" applyFont="1" applyBorder="1" applyAlignment="1" applyProtection="1">
      <alignment vertical="center"/>
    </xf>
    <xf numFmtId="0" fontId="28" fillId="0" borderId="11" xfId="0" applyFont="1" applyBorder="1" applyAlignment="1" applyProtection="1">
      <alignment horizontal="right" vertical="center"/>
    </xf>
    <xf numFmtId="0" fontId="28" fillId="0" borderId="13" xfId="0" applyFont="1" applyBorder="1" applyAlignment="1" applyProtection="1">
      <alignment horizontal="right" vertical="center"/>
    </xf>
    <xf numFmtId="0" fontId="16" fillId="0" borderId="0" xfId="0" applyFont="1" applyBorder="1" applyAlignment="1" applyProtection="1">
      <alignment vertical="center" justifyLastLine="1"/>
    </xf>
    <xf numFmtId="0" fontId="12" fillId="0" borderId="0" xfId="0" applyFont="1" applyBorder="1" applyAlignment="1" applyProtection="1">
      <alignment horizontal="right" vertical="center" wrapText="1"/>
    </xf>
    <xf numFmtId="49" fontId="28" fillId="0" borderId="34" xfId="0" applyNumberFormat="1" applyFont="1" applyFill="1" applyBorder="1" applyAlignment="1" applyProtection="1">
      <alignment horizontal="center" vertical="center"/>
    </xf>
    <xf numFmtId="49" fontId="28" fillId="0" borderId="12" xfId="0" applyNumberFormat="1" applyFont="1" applyFill="1" applyBorder="1" applyAlignment="1" applyProtection="1">
      <alignment horizontal="center" vertical="center"/>
    </xf>
    <xf numFmtId="49" fontId="28" fillId="0" borderId="13" xfId="0" applyNumberFormat="1" applyFont="1" applyFill="1" applyBorder="1" applyAlignment="1" applyProtection="1">
      <alignment horizontal="center" vertical="center"/>
    </xf>
    <xf numFmtId="0" fontId="28" fillId="0" borderId="12" xfId="0" applyFont="1" applyBorder="1" applyAlignment="1" applyProtection="1">
      <alignment horizontal="right" vertical="center"/>
    </xf>
    <xf numFmtId="0" fontId="15" fillId="0" borderId="0" xfId="0" applyFont="1" applyBorder="1" applyAlignment="1" applyProtection="1">
      <alignment horizontal="right" vertical="center"/>
    </xf>
    <xf numFmtId="0" fontId="16" fillId="0" borderId="4" xfId="0" applyFont="1" applyBorder="1" applyAlignment="1" applyProtection="1">
      <alignment horizontal="center" vertical="distributed"/>
    </xf>
    <xf numFmtId="0" fontId="16" fillId="0" borderId="0" xfId="0" applyFont="1" applyBorder="1" applyAlignment="1" applyProtection="1">
      <alignment horizontal="center" vertical="distributed"/>
    </xf>
    <xf numFmtId="0" fontId="28" fillId="0" borderId="36" xfId="0" applyFont="1" applyBorder="1" applyAlignment="1" applyProtection="1">
      <alignment horizontal="center" vertical="center"/>
    </xf>
    <xf numFmtId="0" fontId="21" fillId="0" borderId="0" xfId="0" applyFont="1" applyFill="1" applyBorder="1" applyAlignment="1" applyProtection="1">
      <alignment horizontal="center" vertical="center" justifyLastLine="1"/>
    </xf>
    <xf numFmtId="0" fontId="21" fillId="0" borderId="0" xfId="0" applyFont="1" applyBorder="1" applyAlignment="1" applyProtection="1">
      <alignment horizontal="center" vertical="center"/>
    </xf>
    <xf numFmtId="0" fontId="20" fillId="0" borderId="4" xfId="0" applyFont="1" applyBorder="1" applyAlignment="1" applyProtection="1">
      <alignment horizontal="center" vertical="center"/>
    </xf>
    <xf numFmtId="0" fontId="28" fillId="0" borderId="76" xfId="0" applyFont="1" applyBorder="1" applyAlignment="1" applyProtection="1">
      <alignment horizontal="center" vertical="center"/>
    </xf>
    <xf numFmtId="0" fontId="28" fillId="0" borderId="77" xfId="0" applyFont="1" applyBorder="1" applyAlignment="1" applyProtection="1">
      <alignment horizontal="center" vertical="center"/>
    </xf>
    <xf numFmtId="0" fontId="28" fillId="0" borderId="78" xfId="0" applyFont="1" applyBorder="1" applyAlignment="1" applyProtection="1">
      <alignment horizontal="center" vertical="center"/>
    </xf>
    <xf numFmtId="0" fontId="28" fillId="0" borderId="83" xfId="0" applyFont="1" applyBorder="1" applyAlignment="1" applyProtection="1">
      <alignment horizontal="center" vertical="center"/>
    </xf>
    <xf numFmtId="0" fontId="28" fillId="0" borderId="84" xfId="0" applyFont="1" applyBorder="1" applyAlignment="1" applyProtection="1">
      <alignment horizontal="center" vertical="center"/>
    </xf>
    <xf numFmtId="0" fontId="28" fillId="0" borderId="85" xfId="0" applyFont="1" applyBorder="1" applyAlignment="1" applyProtection="1">
      <alignment horizontal="center" vertical="center"/>
    </xf>
    <xf numFmtId="0" fontId="28" fillId="0" borderId="89" xfId="0" applyFont="1" applyBorder="1" applyAlignment="1" applyProtection="1">
      <alignment horizontal="center" vertical="center"/>
    </xf>
    <xf numFmtId="0" fontId="10" fillId="0" borderId="0" xfId="0" applyFont="1" applyBorder="1" applyAlignment="1" applyProtection="1">
      <alignment horizontal="right" vertical="center"/>
    </xf>
    <xf numFmtId="0" fontId="28" fillId="0" borderId="45" xfId="0" applyFont="1" applyFill="1" applyBorder="1" applyAlignment="1" applyProtection="1">
      <alignment horizontal="center" vertical="center"/>
    </xf>
    <xf numFmtId="0" fontId="28" fillId="0" borderId="90" xfId="0" applyFont="1" applyFill="1" applyBorder="1" applyAlignment="1" applyProtection="1">
      <alignment horizontal="center" vertical="center"/>
    </xf>
    <xf numFmtId="0" fontId="28" fillId="0" borderId="91"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47" xfId="0" applyNumberFormat="1" applyFont="1" applyBorder="1" applyAlignment="1" applyProtection="1">
      <alignment horizontal="right" vertical="center"/>
    </xf>
    <xf numFmtId="49" fontId="28" fillId="0" borderId="84" xfId="0" applyNumberFormat="1" applyFont="1" applyBorder="1" applyAlignment="1" applyProtection="1">
      <alignment horizontal="right" vertical="center"/>
    </xf>
    <xf numFmtId="0" fontId="34" fillId="0" borderId="36" xfId="0" applyFont="1" applyBorder="1" applyAlignment="1" applyProtection="1">
      <alignment horizontal="center" vertical="center"/>
    </xf>
    <xf numFmtId="0" fontId="34" fillId="0" borderId="36" xfId="0" applyFont="1" applyFill="1" applyBorder="1" applyAlignment="1" applyProtection="1">
      <alignment horizontal="center" vertical="center" shrinkToFit="1"/>
    </xf>
    <xf numFmtId="0" fontId="28" fillId="0" borderId="95" xfId="0" applyFont="1" applyBorder="1" applyAlignment="1" applyProtection="1">
      <alignment horizontal="center" vertical="center"/>
    </xf>
    <xf numFmtId="0" fontId="25" fillId="0" borderId="6" xfId="0" applyFont="1" applyBorder="1" applyAlignment="1" applyProtection="1">
      <alignment vertical="center"/>
    </xf>
    <xf numFmtId="0" fontId="15" fillId="0" borderId="0" xfId="0" applyFont="1" applyBorder="1" applyAlignment="1" applyProtection="1">
      <alignment horizontal="center" vertical="center"/>
    </xf>
    <xf numFmtId="0" fontId="25" fillId="0" borderId="0" xfId="0" applyFont="1" applyBorder="1" applyAlignment="1" applyProtection="1">
      <alignment horizontal="center" vertical="center" shrinkToFit="1"/>
    </xf>
    <xf numFmtId="0" fontId="25" fillId="0" borderId="2" xfId="0" applyFont="1" applyBorder="1" applyAlignment="1" applyProtection="1">
      <alignment horizontal="center"/>
    </xf>
    <xf numFmtId="0" fontId="25" fillId="0" borderId="0" xfId="0" applyFont="1" applyBorder="1" applyAlignment="1" applyProtection="1">
      <alignment horizontal="center"/>
    </xf>
    <xf numFmtId="0" fontId="25" fillId="0" borderId="0" xfId="0" applyFont="1" applyAlignment="1" applyProtection="1">
      <alignment horizontal="center"/>
    </xf>
    <xf numFmtId="0" fontId="34" fillId="0" borderId="36" xfId="0" applyFont="1" applyBorder="1" applyAlignment="1" applyProtection="1">
      <alignment vertical="center" shrinkToFit="1"/>
    </xf>
    <xf numFmtId="0" fontId="34" fillId="0" borderId="36" xfId="0" applyFont="1" applyBorder="1" applyAlignment="1" applyProtection="1">
      <alignment vertical="center"/>
    </xf>
    <xf numFmtId="0" fontId="28" fillId="0" borderId="77" xfId="0" applyFont="1" applyFill="1" applyBorder="1" applyAlignment="1" applyProtection="1">
      <alignment horizontal="center" vertical="center"/>
    </xf>
    <xf numFmtId="0" fontId="28" fillId="0" borderId="96" xfId="0" applyFont="1" applyFill="1" applyBorder="1" applyAlignment="1" applyProtection="1">
      <alignment horizontal="center" vertical="center"/>
    </xf>
    <xf numFmtId="0" fontId="28" fillId="0" borderId="97" xfId="0" applyFont="1" applyFill="1" applyBorder="1" applyAlignment="1" applyProtection="1">
      <alignment horizontal="center" vertical="center"/>
    </xf>
    <xf numFmtId="0" fontId="28" fillId="0" borderId="98" xfId="0" applyFont="1" applyFill="1" applyBorder="1" applyAlignment="1" applyProtection="1">
      <alignment horizontal="center" vertical="center"/>
    </xf>
    <xf numFmtId="49" fontId="28" fillId="0" borderId="78" xfId="0" applyNumberFormat="1" applyFont="1" applyBorder="1" applyAlignment="1" applyProtection="1">
      <alignment horizontal="right" vertical="center"/>
    </xf>
    <xf numFmtId="0" fontId="33" fillId="0" borderId="0" xfId="0" applyFont="1" applyBorder="1" applyAlignment="1" applyProtection="1">
      <alignment horizontal="right" vertical="center"/>
    </xf>
    <xf numFmtId="0" fontId="25" fillId="0" borderId="0" xfId="0" applyFont="1" applyBorder="1" applyAlignment="1" applyProtection="1">
      <alignment horizontal="center" vertical="center"/>
    </xf>
    <xf numFmtId="0" fontId="28" fillId="0" borderId="84"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8" fillId="0" borderId="11" xfId="0" applyFont="1" applyFill="1" applyBorder="1" applyAlignment="1" applyProtection="1">
      <alignment horizontal="center" vertical="center"/>
    </xf>
    <xf numFmtId="49" fontId="28" fillId="0" borderId="85" xfId="0" applyNumberFormat="1" applyFont="1" applyBorder="1" applyAlignment="1" applyProtection="1">
      <alignment horizontal="right" vertical="center"/>
    </xf>
    <xf numFmtId="0" fontId="34" fillId="0" borderId="36" xfId="0" applyFont="1" applyBorder="1" applyAlignment="1" applyProtection="1">
      <alignment horizontal="right" vertical="center"/>
    </xf>
    <xf numFmtId="0" fontId="28" fillId="0" borderId="101" xfId="0" applyFont="1" applyFill="1" applyBorder="1" applyAlignment="1" applyProtection="1">
      <alignment horizontal="center" vertical="center"/>
    </xf>
    <xf numFmtId="0" fontId="28" fillId="0" borderId="102" xfId="0" applyFont="1" applyFill="1" applyBorder="1" applyAlignment="1" applyProtection="1">
      <alignment horizontal="center" vertical="center"/>
    </xf>
    <xf numFmtId="0" fontId="28" fillId="0" borderId="103" xfId="0" applyFont="1" applyFill="1" applyBorder="1" applyAlignment="1" applyProtection="1">
      <alignment horizontal="center" vertical="center"/>
    </xf>
    <xf numFmtId="0" fontId="28" fillId="0" borderId="104" xfId="0" applyFont="1" applyFill="1" applyBorder="1" applyAlignment="1" applyProtection="1">
      <alignment horizontal="center" vertical="center"/>
    </xf>
    <xf numFmtId="49" fontId="28" fillId="0" borderId="105" xfId="0" applyNumberFormat="1" applyFont="1" applyBorder="1" applyAlignment="1" applyProtection="1">
      <alignment horizontal="right" vertical="center"/>
    </xf>
    <xf numFmtId="49" fontId="28" fillId="0" borderId="101" xfId="0" applyNumberFormat="1" applyFont="1" applyBorder="1" applyAlignment="1" applyProtection="1">
      <alignment horizontal="right" vertical="center"/>
    </xf>
    <xf numFmtId="0" fontId="28" fillId="0" borderId="105" xfId="0" applyFont="1" applyBorder="1" applyAlignment="1" applyProtection="1">
      <alignment horizontal="center" vertical="center"/>
    </xf>
    <xf numFmtId="0" fontId="15" fillId="0" borderId="0" xfId="0" applyFont="1" applyBorder="1" applyAlignment="1" applyProtection="1">
      <alignment horizontal="distributed" vertical="center"/>
    </xf>
    <xf numFmtId="0" fontId="21" fillId="0" borderId="0" xfId="0" applyFont="1" applyFill="1" applyBorder="1" applyAlignment="1" applyProtection="1">
      <alignment horizontal="distributed" vertical="center"/>
    </xf>
    <xf numFmtId="0" fontId="28" fillId="0" borderId="0" xfId="0" applyFont="1" applyFill="1" applyBorder="1" applyAlignment="1" applyProtection="1">
      <alignment horizontal="center" vertical="center"/>
    </xf>
    <xf numFmtId="49" fontId="28" fillId="0" borderId="0" xfId="0" applyNumberFormat="1" applyFont="1" applyBorder="1" applyAlignment="1" applyProtection="1">
      <alignment horizontal="right" vertical="center"/>
    </xf>
    <xf numFmtId="0" fontId="28" fillId="0" borderId="0" xfId="0" applyFont="1" applyBorder="1" applyAlignment="1" applyProtection="1">
      <alignment horizontal="center" vertical="center"/>
    </xf>
    <xf numFmtId="0" fontId="16" fillId="0" borderId="2" xfId="0" applyFont="1" applyBorder="1" applyAlignment="1" applyProtection="1">
      <alignment vertical="center" textRotation="255" shrinkToFit="1"/>
    </xf>
    <xf numFmtId="0" fontId="21"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shrinkToFit="1"/>
    </xf>
    <xf numFmtId="0" fontId="28" fillId="0" borderId="0" xfId="0" applyFont="1" applyFill="1" applyBorder="1" applyAlignment="1" applyProtection="1">
      <alignment vertical="center" shrinkToFit="1"/>
    </xf>
    <xf numFmtId="0" fontId="15" fillId="0" borderId="0" xfId="0" applyFont="1" applyFill="1" applyBorder="1" applyAlignment="1" applyProtection="1">
      <alignment vertical="center" shrinkToFit="1"/>
    </xf>
    <xf numFmtId="0" fontId="0" fillId="0" borderId="0" xfId="0" applyFill="1" applyAlignment="1" applyProtection="1">
      <alignment horizontal="center"/>
    </xf>
    <xf numFmtId="0" fontId="33" fillId="0" borderId="9" xfId="0" applyFont="1" applyFill="1" applyBorder="1" applyAlignment="1" applyProtection="1">
      <alignment vertical="center" shrinkToFit="1"/>
    </xf>
    <xf numFmtId="0" fontId="33" fillId="0" borderId="10" xfId="0" applyFont="1" applyFill="1" applyBorder="1" applyAlignment="1" applyProtection="1">
      <alignment vertical="center" shrinkToFit="1"/>
    </xf>
    <xf numFmtId="0" fontId="54" fillId="0" borderId="0" xfId="0" applyFont="1" applyBorder="1" applyAlignment="1" applyProtection="1">
      <alignment horizontal="left"/>
    </xf>
    <xf numFmtId="0" fontId="0" fillId="0" borderId="0" xfId="0" applyFill="1" applyBorder="1" applyAlignment="1" applyProtection="1">
      <alignment horizontal="center"/>
    </xf>
    <xf numFmtId="0" fontId="16" fillId="0" borderId="6" xfId="0" applyFont="1" applyBorder="1" applyAlignment="1" applyProtection="1">
      <alignment vertical="center"/>
    </xf>
    <xf numFmtId="0" fontId="54" fillId="0" borderId="0" xfId="0" applyFont="1" applyAlignment="1" applyProtection="1">
      <alignment horizontal="left"/>
    </xf>
    <xf numFmtId="0" fontId="54" fillId="0" borderId="0" xfId="0" applyFont="1" applyFill="1" applyAlignment="1" applyProtection="1">
      <alignment horizontal="left"/>
    </xf>
    <xf numFmtId="0" fontId="10" fillId="0" borderId="9" xfId="0" applyFont="1" applyBorder="1" applyAlignment="1" applyProtection="1">
      <alignment horizontal="center"/>
    </xf>
    <xf numFmtId="0" fontId="10" fillId="0" borderId="10" xfId="0" applyFont="1" applyBorder="1" applyAlignment="1" applyProtection="1">
      <alignment horizontal="center"/>
    </xf>
    <xf numFmtId="0" fontId="3" fillId="0" borderId="0" xfId="0" applyFont="1" applyAlignment="1" applyProtection="1">
      <alignment horizontal="center" vertical="center"/>
    </xf>
    <xf numFmtId="0" fontId="8" fillId="0" borderId="0" xfId="0" applyFont="1" applyAlignment="1" applyProtection="1">
      <alignment vertical="center"/>
    </xf>
    <xf numFmtId="0" fontId="9" fillId="0" borderId="0" xfId="0" applyFont="1" applyFill="1" applyBorder="1" applyAlignment="1" applyProtection="1">
      <alignment horizontal="center" vertical="center"/>
    </xf>
    <xf numFmtId="49" fontId="21" fillId="0" borderId="0" xfId="0" applyNumberFormat="1" applyFont="1" applyBorder="1" applyAlignment="1" applyProtection="1">
      <alignment horizontal="center" vertical="center"/>
    </xf>
    <xf numFmtId="0" fontId="24" fillId="0" borderId="0" xfId="0" applyFont="1" applyBorder="1" applyAlignment="1" applyProtection="1">
      <alignment horizontal="center" vertical="center"/>
    </xf>
    <xf numFmtId="0" fontId="21" fillId="0" borderId="0" xfId="0" applyFont="1" applyBorder="1" applyAlignment="1" applyProtection="1">
      <alignment horizontal="center" vertical="center" wrapText="1"/>
    </xf>
    <xf numFmtId="49" fontId="47" fillId="0" borderId="0" xfId="0" applyNumberFormat="1" applyFont="1" applyBorder="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xf>
    <xf numFmtId="0" fontId="18" fillId="0" borderId="0" xfId="0" applyFont="1" applyBorder="1" applyAlignment="1" applyProtection="1">
      <alignment horizontal="left"/>
    </xf>
    <xf numFmtId="0" fontId="10" fillId="0" borderId="0" xfId="0" applyFont="1" applyBorder="1" applyAlignment="1" applyProtection="1">
      <alignment horizontal="left"/>
    </xf>
    <xf numFmtId="0" fontId="22" fillId="0" borderId="0" xfId="0" applyFont="1" applyBorder="1" applyAlignment="1" applyProtection="1">
      <alignment horizontal="left"/>
    </xf>
    <xf numFmtId="0" fontId="28" fillId="0" borderId="144" xfId="0" applyNumberFormat="1" applyFont="1" applyFill="1" applyBorder="1" applyAlignment="1" applyProtection="1">
      <alignment horizontal="center" vertical="center"/>
    </xf>
    <xf numFmtId="49" fontId="28" fillId="0" borderId="145" xfId="0" applyNumberFormat="1" applyFont="1" applyFill="1" applyBorder="1" applyAlignment="1" applyProtection="1">
      <alignment horizontal="center" vertical="center"/>
    </xf>
    <xf numFmtId="49" fontId="28" fillId="0" borderId="146" xfId="0" applyNumberFormat="1" applyFont="1" applyFill="1" applyBorder="1" applyAlignment="1" applyProtection="1">
      <alignment horizontal="center" vertical="center"/>
    </xf>
    <xf numFmtId="0" fontId="28" fillId="0" borderId="147" xfId="0" applyFont="1" applyFill="1" applyBorder="1" applyAlignment="1" applyProtection="1">
      <alignment vertical="distributed" wrapText="1"/>
    </xf>
    <xf numFmtId="0" fontId="28" fillId="0" borderId="145" xfId="0" applyFont="1" applyFill="1" applyBorder="1" applyAlignment="1" applyProtection="1">
      <alignment vertical="distributed" wrapText="1"/>
    </xf>
    <xf numFmtId="0" fontId="21" fillId="0" borderId="145" xfId="0" applyFont="1" applyFill="1" applyBorder="1" applyAlignment="1" applyProtection="1">
      <alignment vertical="distributed"/>
    </xf>
    <xf numFmtId="49" fontId="28" fillId="0" borderId="155" xfId="0" applyNumberFormat="1" applyFont="1" applyFill="1" applyBorder="1" applyAlignment="1" applyProtection="1">
      <alignment horizontal="center" vertical="center"/>
    </xf>
    <xf numFmtId="49" fontId="28" fillId="0" borderId="156" xfId="0" applyNumberFormat="1" applyFont="1" applyFill="1" applyBorder="1" applyAlignment="1" applyProtection="1">
      <alignment horizontal="center" vertical="center"/>
    </xf>
    <xf numFmtId="49" fontId="28" fillId="0" borderId="157" xfId="0" applyNumberFormat="1" applyFont="1" applyFill="1" applyBorder="1" applyAlignment="1" applyProtection="1">
      <alignment horizontal="center" vertical="center"/>
    </xf>
    <xf numFmtId="49" fontId="28" fillId="0" borderId="144" xfId="0" applyNumberFormat="1" applyFont="1" applyFill="1" applyBorder="1" applyAlignment="1" applyProtection="1">
      <alignment horizontal="center" vertical="center"/>
    </xf>
    <xf numFmtId="0" fontId="18" fillId="0" borderId="0" xfId="0" applyFont="1" applyBorder="1" applyAlignment="1" applyProtection="1">
      <alignment horizontal="center"/>
    </xf>
    <xf numFmtId="0" fontId="18" fillId="0" borderId="0" xfId="0" applyFont="1" applyFill="1" applyBorder="1" applyAlignment="1" applyProtection="1">
      <alignment horizontal="center"/>
    </xf>
    <xf numFmtId="0" fontId="10" fillId="0" borderId="0" xfId="0" applyFont="1" applyFill="1" applyBorder="1" applyAlignment="1" applyProtection="1">
      <alignment horizontal="center"/>
    </xf>
    <xf numFmtId="0" fontId="10" fillId="0" borderId="0" xfId="0" applyFont="1" applyFill="1" applyBorder="1" applyAlignment="1" applyProtection="1"/>
    <xf numFmtId="0" fontId="22" fillId="0" borderId="0" xfId="0" applyFont="1" applyBorder="1" applyAlignment="1" applyProtection="1">
      <alignment horizontal="center"/>
    </xf>
    <xf numFmtId="0" fontId="18" fillId="0" borderId="0" xfId="0" applyFont="1" applyFill="1" applyBorder="1" applyAlignment="1" applyProtection="1">
      <alignment horizontal="left"/>
    </xf>
    <xf numFmtId="0" fontId="10" fillId="0" borderId="0" xfId="0" applyFont="1" applyFill="1" applyBorder="1" applyAlignment="1" applyProtection="1">
      <alignment horizontal="left"/>
    </xf>
    <xf numFmtId="0" fontId="10" fillId="0" borderId="0" xfId="0" applyFont="1" applyFill="1" applyAlignment="1" applyProtection="1">
      <alignment horizontal="left"/>
    </xf>
    <xf numFmtId="49" fontId="28" fillId="0" borderId="163" xfId="0" applyNumberFormat="1" applyFont="1" applyFill="1" applyBorder="1" applyAlignment="1" applyProtection="1">
      <alignment horizontal="center" vertical="center"/>
    </xf>
    <xf numFmtId="49" fontId="28" fillId="0" borderId="98" xfId="0" applyNumberFormat="1" applyFont="1" applyFill="1" applyBorder="1" applyAlignment="1" applyProtection="1">
      <alignment horizontal="center" vertical="center"/>
    </xf>
    <xf numFmtId="49" fontId="28" fillId="0" borderId="96" xfId="0" applyNumberFormat="1" applyFont="1" applyFill="1" applyBorder="1" applyAlignment="1" applyProtection="1">
      <alignment horizontal="center" vertical="center"/>
    </xf>
    <xf numFmtId="49" fontId="28" fillId="0" borderId="164" xfId="0" applyNumberFormat="1" applyFont="1" applyFill="1" applyBorder="1" applyAlignment="1" applyProtection="1">
      <alignment horizontal="center" vertical="center"/>
    </xf>
    <xf numFmtId="49" fontId="28" fillId="0" borderId="104" xfId="0" applyNumberFormat="1" applyFont="1" applyFill="1" applyBorder="1" applyAlignment="1" applyProtection="1">
      <alignment horizontal="center" vertical="center"/>
    </xf>
    <xf numFmtId="49" fontId="28" fillId="0" borderId="102" xfId="0" applyNumberFormat="1" applyFont="1" applyFill="1" applyBorder="1" applyAlignment="1" applyProtection="1">
      <alignment horizontal="center" vertical="center"/>
    </xf>
    <xf numFmtId="0" fontId="21" fillId="0" borderId="0" xfId="0" applyFont="1" applyFill="1" applyBorder="1" applyAlignment="1" applyProtection="1">
      <alignment horizontal="distributed" vertical="center" justifyLastLine="1"/>
    </xf>
    <xf numFmtId="49" fontId="28" fillId="0" borderId="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distributed" wrapText="1"/>
    </xf>
    <xf numFmtId="0" fontId="21" fillId="0" borderId="0" xfId="0" quotePrefix="1" applyFont="1" applyFill="1" applyBorder="1" applyAlignment="1" applyProtection="1">
      <alignment horizontal="center" vertical="distributed" wrapText="1"/>
    </xf>
    <xf numFmtId="0" fontId="21" fillId="0" borderId="0" xfId="0" applyFont="1" applyBorder="1" applyAlignment="1" applyProtection="1">
      <alignment horizontal="center" vertical="distributed" wrapText="1"/>
    </xf>
    <xf numFmtId="0" fontId="0" fillId="0" borderId="0" xfId="0" applyAlignment="1" applyProtection="1">
      <alignment horizontal="left"/>
    </xf>
    <xf numFmtId="49" fontId="28" fillId="0" borderId="123" xfId="0" applyNumberFormat="1" applyFont="1" applyFill="1" applyBorder="1" applyAlignment="1" applyProtection="1">
      <alignment horizontal="center" vertical="center"/>
    </xf>
    <xf numFmtId="49" fontId="28" fillId="0" borderId="124" xfId="0" applyNumberFormat="1" applyFont="1" applyBorder="1" applyAlignment="1" applyProtection="1">
      <alignment horizontal="center" vertical="center"/>
    </xf>
    <xf numFmtId="49" fontId="28" fillId="0" borderId="125" xfId="0" applyNumberFormat="1" applyFont="1" applyBorder="1" applyAlignment="1" applyProtection="1">
      <alignment horizontal="center" vertical="center"/>
    </xf>
    <xf numFmtId="49" fontId="28" fillId="0" borderId="35" xfId="0" applyNumberFormat="1" applyFont="1" applyBorder="1" applyAlignment="1" applyProtection="1">
      <alignment horizontal="center" vertical="center"/>
    </xf>
    <xf numFmtId="49" fontId="28" fillId="0" borderId="120" xfId="0" applyNumberFormat="1" applyFont="1" applyBorder="1" applyAlignment="1" applyProtection="1">
      <alignment horizontal="center" vertical="center"/>
    </xf>
    <xf numFmtId="49" fontId="28" fillId="0" borderId="55" xfId="0" applyNumberFormat="1" applyFont="1" applyBorder="1" applyAlignment="1" applyProtection="1">
      <alignment horizontal="center" vertical="center"/>
    </xf>
    <xf numFmtId="49" fontId="28" fillId="0" borderId="126" xfId="0" applyNumberFormat="1" applyFont="1" applyBorder="1" applyAlignment="1" applyProtection="1">
      <alignment horizontal="center" vertical="center"/>
    </xf>
    <xf numFmtId="0" fontId="3" fillId="0" borderId="0" xfId="0" applyFont="1" applyAlignment="1" applyProtection="1">
      <alignment horizontal="right"/>
    </xf>
    <xf numFmtId="49" fontId="28" fillId="0" borderId="35" xfId="0" applyNumberFormat="1" applyFont="1" applyFill="1" applyBorder="1" applyAlignment="1" applyProtection="1">
      <alignment horizontal="center" vertical="center"/>
    </xf>
    <xf numFmtId="0" fontId="21" fillId="11" borderId="127" xfId="0" applyFont="1" applyFill="1" applyBorder="1" applyAlignment="1" applyProtection="1">
      <alignment vertical="center" justifyLastLine="1"/>
    </xf>
    <xf numFmtId="0" fontId="21" fillId="11" borderId="62" xfId="0" applyFont="1" applyFill="1" applyBorder="1" applyAlignment="1" applyProtection="1">
      <alignment vertical="center" justifyLastLine="1"/>
    </xf>
    <xf numFmtId="0" fontId="21" fillId="11" borderId="129" xfId="0" applyFont="1" applyFill="1" applyBorder="1" applyAlignment="1" applyProtection="1">
      <alignment vertical="center" justifyLastLine="1"/>
    </xf>
    <xf numFmtId="0" fontId="64" fillId="0" borderId="0" xfId="0" applyFont="1" applyAlignment="1">
      <alignment vertical="center"/>
    </xf>
    <xf numFmtId="0" fontId="58" fillId="23" borderId="36" xfId="0" applyFont="1" applyFill="1" applyBorder="1" applyAlignment="1" applyProtection="1">
      <alignment horizontal="center" vertical="center"/>
      <protection locked="0"/>
    </xf>
    <xf numFmtId="0" fontId="61" fillId="23" borderId="36" xfId="0" applyFont="1" applyFill="1" applyBorder="1" applyAlignment="1" applyProtection="1">
      <alignment horizontal="center" vertical="center" justifyLastLine="1"/>
      <protection locked="0"/>
    </xf>
    <xf numFmtId="0" fontId="58" fillId="23" borderId="36" xfId="0" applyFont="1" applyFill="1" applyBorder="1" applyAlignment="1" applyProtection="1">
      <alignment vertical="center"/>
      <protection locked="0"/>
    </xf>
    <xf numFmtId="0" fontId="10" fillId="0" borderId="6" xfId="0" applyFont="1" applyBorder="1" applyAlignment="1" applyProtection="1">
      <alignment horizontal="center"/>
    </xf>
    <xf numFmtId="0" fontId="18" fillId="0" borderId="0" xfId="0" applyFont="1" applyBorder="1" applyAlignment="1" applyProtection="1">
      <alignment horizontal="center"/>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xf>
    <xf numFmtId="0" fontId="25" fillId="0" borderId="2"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10" xfId="0" applyFont="1" applyBorder="1" applyAlignment="1" applyProtection="1">
      <alignment horizontal="center" vertical="center"/>
    </xf>
    <xf numFmtId="0" fontId="28" fillId="0" borderId="54" xfId="0" applyFont="1" applyBorder="1" applyAlignment="1" applyProtection="1">
      <alignment horizontal="center" vertical="center"/>
    </xf>
    <xf numFmtId="0" fontId="28" fillId="0" borderId="55" xfId="0" applyFont="1" applyBorder="1" applyAlignment="1" applyProtection="1">
      <alignment horizontal="center" vertical="center"/>
    </xf>
    <xf numFmtId="0" fontId="28" fillId="0" borderId="56" xfId="0" applyFont="1" applyBorder="1" applyAlignment="1" applyProtection="1">
      <alignment horizontal="center" vertical="center"/>
    </xf>
    <xf numFmtId="0" fontId="0" fillId="0" borderId="0" xfId="0" applyProtection="1"/>
    <xf numFmtId="0" fontId="26" fillId="0" borderId="0" xfId="0" applyFont="1" applyBorder="1" applyAlignment="1" applyProtection="1">
      <alignment horizontal="center" vertical="center" wrapText="1"/>
    </xf>
    <xf numFmtId="0" fontId="15" fillId="0" borderId="36" xfId="0" applyFont="1" applyBorder="1" applyAlignment="1" applyProtection="1">
      <alignment horizontal="center" vertical="center"/>
    </xf>
    <xf numFmtId="0" fontId="10" fillId="0" borderId="0" xfId="0" applyFont="1" applyAlignment="1" applyProtection="1">
      <alignment horizontal="left" vertical="center"/>
    </xf>
    <xf numFmtId="0" fontId="27" fillId="0" borderId="23" xfId="0" applyFont="1" applyBorder="1" applyAlignment="1" applyProtection="1">
      <alignment vertical="center" wrapText="1"/>
    </xf>
    <xf numFmtId="0" fontId="27" fillId="0" borderId="3" xfId="0" applyFont="1" applyBorder="1" applyAlignment="1" applyProtection="1">
      <alignment vertical="center" wrapText="1"/>
    </xf>
    <xf numFmtId="0" fontId="58" fillId="0" borderId="179" xfId="0" quotePrefix="1" applyNumberFormat="1" applyFont="1" applyBorder="1" applyAlignment="1">
      <alignment horizontal="center" vertical="center"/>
    </xf>
    <xf numFmtId="49" fontId="58" fillId="0" borderId="179" xfId="0" quotePrefix="1" applyNumberFormat="1" applyFont="1" applyBorder="1" applyAlignment="1">
      <alignment horizontal="center" vertical="center"/>
    </xf>
    <xf numFmtId="0" fontId="5" fillId="0" borderId="0" xfId="0" applyFont="1" applyAlignment="1" applyProtection="1">
      <alignment horizontal="center" vertical="center"/>
    </xf>
    <xf numFmtId="0" fontId="5" fillId="0" borderId="0" xfId="0" applyFont="1" applyAlignment="1" applyProtection="1">
      <alignment horizontal="center"/>
    </xf>
    <xf numFmtId="0" fontId="5" fillId="0" borderId="0" xfId="0" applyFont="1" applyBorder="1" applyAlignment="1" applyProtection="1">
      <alignment horizontal="center"/>
    </xf>
    <xf numFmtId="0" fontId="10" fillId="0" borderId="0" xfId="0" quotePrefix="1" applyFont="1" applyAlignment="1" applyProtection="1">
      <alignment horizontal="center"/>
    </xf>
    <xf numFmtId="0" fontId="58" fillId="19" borderId="24" xfId="0" applyFont="1" applyFill="1" applyBorder="1" applyAlignment="1">
      <alignment vertical="center" shrinkToFit="1"/>
    </xf>
    <xf numFmtId="0" fontId="0" fillId="0" borderId="36" xfId="0" applyFont="1" applyFill="1" applyBorder="1" applyAlignment="1" applyProtection="1">
      <alignment vertical="center"/>
    </xf>
    <xf numFmtId="49" fontId="0" fillId="0" borderId="36" xfId="0" applyNumberFormat="1" applyFill="1" applyBorder="1" applyAlignment="1" applyProtection="1">
      <alignment vertical="center"/>
    </xf>
    <xf numFmtId="0" fontId="0" fillId="0" borderId="36" xfId="0" applyFill="1" applyBorder="1" applyAlignment="1" applyProtection="1">
      <alignment vertical="center"/>
    </xf>
    <xf numFmtId="0" fontId="0" fillId="0" borderId="36" xfId="0" applyFont="1" applyFill="1" applyBorder="1" applyProtection="1"/>
    <xf numFmtId="185" fontId="58" fillId="24" borderId="36" xfId="0" applyNumberFormat="1" applyFont="1" applyFill="1" applyBorder="1" applyAlignment="1" applyProtection="1">
      <alignment horizontal="center" vertical="center"/>
      <protection locked="0"/>
    </xf>
    <xf numFmtId="0" fontId="1" fillId="0" borderId="0" xfId="4">
      <alignment vertical="center"/>
    </xf>
    <xf numFmtId="0" fontId="70" fillId="0" borderId="36" xfId="4" applyFont="1" applyBorder="1">
      <alignment vertical="center"/>
    </xf>
    <xf numFmtId="0" fontId="71" fillId="0" borderId="36" xfId="0" applyFont="1" applyBorder="1" applyProtection="1"/>
    <xf numFmtId="0" fontId="71" fillId="0" borderId="36" xfId="0" applyFont="1" applyFill="1" applyBorder="1" applyProtection="1"/>
    <xf numFmtId="0" fontId="1" fillId="0" borderId="189" xfId="4" applyBorder="1">
      <alignment vertical="center"/>
    </xf>
    <xf numFmtId="0" fontId="1" fillId="0" borderId="190" xfId="4" applyBorder="1">
      <alignment vertical="center"/>
    </xf>
    <xf numFmtId="0" fontId="1" fillId="0" borderId="191" xfId="4" applyBorder="1">
      <alignment vertical="center"/>
    </xf>
    <xf numFmtId="0" fontId="72" fillId="17" borderId="36" xfId="4" applyFont="1" applyFill="1" applyBorder="1">
      <alignment vertical="center"/>
    </xf>
    <xf numFmtId="0" fontId="73" fillId="0" borderId="36" xfId="3" applyFont="1" applyBorder="1" applyAlignment="1">
      <alignment horizontal="center" vertical="center"/>
    </xf>
    <xf numFmtId="0" fontId="58" fillId="23" borderId="36" xfId="0" applyFont="1" applyFill="1" applyBorder="1" applyAlignment="1" applyProtection="1">
      <alignment horizontal="center" vertical="center"/>
      <protection locked="0"/>
    </xf>
    <xf numFmtId="49" fontId="58" fillId="18" borderId="36" xfId="0" applyNumberFormat="1" applyFont="1" applyFill="1" applyBorder="1" applyAlignment="1" applyProtection="1">
      <alignment horizontal="center" vertical="center"/>
    </xf>
    <xf numFmtId="0" fontId="58" fillId="24" borderId="36" xfId="0" applyFont="1" applyFill="1" applyBorder="1" applyAlignment="1" applyProtection="1">
      <alignment vertical="center"/>
      <protection locked="0"/>
    </xf>
    <xf numFmtId="0" fontId="61" fillId="24" borderId="170" xfId="0" applyFont="1" applyFill="1" applyBorder="1" applyAlignment="1" applyProtection="1">
      <alignment horizontal="center" vertical="center" justifyLastLine="1"/>
      <protection locked="0"/>
    </xf>
    <xf numFmtId="0" fontId="58" fillId="0" borderId="1" xfId="0" applyFont="1" applyBorder="1" applyAlignment="1">
      <alignment horizontal="center" vertical="center" wrapText="1"/>
    </xf>
    <xf numFmtId="0" fontId="58" fillId="0" borderId="2" xfId="0" applyFont="1" applyBorder="1" applyAlignment="1">
      <alignment horizontal="center" vertical="center" wrapText="1"/>
    </xf>
    <xf numFmtId="0" fontId="58" fillId="0" borderId="3"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5" xfId="0" applyFont="1" applyBorder="1" applyAlignment="1">
      <alignment horizontal="center" vertical="center" wrapText="1"/>
    </xf>
    <xf numFmtId="0" fontId="58" fillId="0" borderId="6" xfId="0" applyFont="1" applyBorder="1" applyAlignment="1">
      <alignment horizontal="center" vertical="center" wrapText="1"/>
    </xf>
    <xf numFmtId="0" fontId="58" fillId="0" borderId="7" xfId="0" applyFont="1" applyBorder="1" applyAlignment="1">
      <alignment horizontal="center" vertical="center" wrapText="1"/>
    </xf>
    <xf numFmtId="0" fontId="58" fillId="0" borderId="10" xfId="0" applyFont="1" applyBorder="1" applyAlignment="1">
      <alignment horizontal="center" vertical="center"/>
    </xf>
    <xf numFmtId="0" fontId="58" fillId="0" borderId="36" xfId="0" applyFont="1" applyBorder="1" applyAlignment="1">
      <alignment horizontal="center" vertical="center"/>
    </xf>
    <xf numFmtId="0" fontId="58" fillId="9" borderId="36"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36" xfId="0" applyFont="1" applyFill="1" applyBorder="1" applyAlignment="1">
      <alignment horizontal="center" vertical="center"/>
    </xf>
    <xf numFmtId="0" fontId="58" fillId="24" borderId="36" xfId="0" applyFont="1" applyFill="1" applyBorder="1" applyAlignment="1" applyProtection="1">
      <alignment vertical="center"/>
      <protection locked="0"/>
    </xf>
    <xf numFmtId="0" fontId="58" fillId="0" borderId="36" xfId="0" applyFont="1" applyBorder="1" applyAlignment="1" applyProtection="1">
      <alignment horizontal="center" vertical="center"/>
      <protection locked="0"/>
    </xf>
    <xf numFmtId="0" fontId="58" fillId="17" borderId="36" xfId="0" applyFont="1" applyFill="1" applyBorder="1" applyAlignment="1">
      <alignment horizontal="center" vertical="center"/>
    </xf>
    <xf numFmtId="0" fontId="58" fillId="0" borderId="36" xfId="0" applyFont="1" applyBorder="1" applyAlignment="1">
      <alignment horizontal="center" vertical="center" wrapText="1"/>
    </xf>
    <xf numFmtId="0" fontId="58" fillId="0" borderId="17" xfId="0" applyFont="1" applyBorder="1" applyAlignment="1">
      <alignment horizontal="center" vertical="center" wrapText="1"/>
    </xf>
    <xf numFmtId="0" fontId="64" fillId="18" borderId="36" xfId="0" applyFont="1" applyFill="1" applyBorder="1" applyAlignment="1">
      <alignment horizontal="center" vertical="center" shrinkToFit="1"/>
    </xf>
    <xf numFmtId="0" fontId="58" fillId="0" borderId="8" xfId="0" applyFont="1" applyBorder="1" applyAlignment="1">
      <alignment horizontal="center" vertical="center"/>
    </xf>
    <xf numFmtId="0" fontId="58" fillId="0" borderId="17" xfId="0" applyFont="1" applyBorder="1" applyAlignment="1">
      <alignment vertical="center"/>
    </xf>
    <xf numFmtId="0" fontId="58" fillId="13" borderId="36" xfId="0" applyFont="1" applyFill="1" applyBorder="1" applyAlignment="1">
      <alignment horizontal="center" vertical="center"/>
    </xf>
    <xf numFmtId="0" fontId="58" fillId="19" borderId="3" xfId="0" applyFont="1" applyFill="1" applyBorder="1" applyAlignment="1">
      <alignment horizontal="center" vertical="center"/>
    </xf>
    <xf numFmtId="0" fontId="58" fillId="19" borderId="17" xfId="0" applyFont="1" applyFill="1" applyBorder="1" applyAlignment="1">
      <alignment horizontal="center" vertical="center"/>
    </xf>
    <xf numFmtId="0" fontId="58" fillId="0" borderId="1" xfId="0" applyFont="1" applyBorder="1" applyAlignment="1">
      <alignment horizontal="left" vertical="center" wrapText="1"/>
    </xf>
    <xf numFmtId="0" fontId="58" fillId="0" borderId="2" xfId="0" applyFont="1" applyBorder="1" applyAlignment="1">
      <alignment horizontal="left" vertical="center" wrapText="1"/>
    </xf>
    <xf numFmtId="0" fontId="58" fillId="0" borderId="3" xfId="0" applyFont="1" applyBorder="1" applyAlignment="1">
      <alignment horizontal="left" vertical="center" wrapText="1"/>
    </xf>
    <xf numFmtId="0" fontId="58" fillId="0" borderId="5" xfId="0" applyFont="1" applyBorder="1" applyAlignment="1">
      <alignment horizontal="left" vertical="center" wrapText="1"/>
    </xf>
    <xf numFmtId="0" fontId="58" fillId="0" borderId="6" xfId="0" applyFont="1" applyBorder="1" applyAlignment="1">
      <alignment horizontal="left" vertical="center" wrapText="1"/>
    </xf>
    <xf numFmtId="0" fontId="58" fillId="0" borderId="7" xfId="0" applyFont="1" applyBorder="1" applyAlignment="1">
      <alignment horizontal="left" vertical="center" wrapText="1"/>
    </xf>
    <xf numFmtId="181" fontId="58" fillId="24" borderId="36" xfId="0" applyNumberFormat="1" applyFont="1" applyFill="1" applyBorder="1" applyAlignment="1" applyProtection="1">
      <alignment vertical="center"/>
      <protection locked="0"/>
    </xf>
    <xf numFmtId="0" fontId="58" fillId="0" borderId="36" xfId="0" applyFont="1" applyFill="1" applyBorder="1" applyAlignment="1" applyProtection="1">
      <alignment vertical="center" shrinkToFit="1"/>
      <protection locked="0"/>
    </xf>
    <xf numFmtId="185" fontId="58" fillId="0" borderId="37" xfId="0" applyNumberFormat="1" applyFont="1" applyBorder="1" applyAlignment="1" applyProtection="1">
      <alignment horizontal="left" vertical="center"/>
      <protection locked="0"/>
    </xf>
    <xf numFmtId="185" fontId="58" fillId="0" borderId="38" xfId="0" applyNumberFormat="1" applyFont="1" applyBorder="1" applyAlignment="1" applyProtection="1">
      <alignment horizontal="left" vertical="center"/>
      <protection locked="0"/>
    </xf>
    <xf numFmtId="184" fontId="58" fillId="0" borderId="10" xfId="0" quotePrefix="1" applyNumberFormat="1" applyFont="1" applyBorder="1" applyAlignment="1" applyProtection="1">
      <alignment horizontal="center" vertical="center"/>
      <protection locked="0"/>
    </xf>
    <xf numFmtId="184" fontId="58" fillId="0" borderId="36" xfId="0" quotePrefix="1" applyNumberFormat="1" applyFont="1" applyBorder="1" applyAlignment="1" applyProtection="1">
      <alignment horizontal="center" vertical="center"/>
      <protection locked="0"/>
    </xf>
    <xf numFmtId="0" fontId="62" fillId="0" borderId="1" xfId="0" applyFont="1" applyBorder="1" applyAlignment="1" applyProtection="1">
      <alignment horizontal="center" vertical="center" wrapText="1"/>
      <protection locked="0"/>
    </xf>
    <xf numFmtId="0" fontId="62" fillId="0" borderId="2" xfId="0" applyFont="1" applyBorder="1" applyAlignment="1" applyProtection="1">
      <alignment horizontal="center" vertical="center" wrapText="1"/>
      <protection locked="0"/>
    </xf>
    <xf numFmtId="0" fontId="62" fillId="0" borderId="3" xfId="0" applyFont="1" applyBorder="1" applyAlignment="1" applyProtection="1">
      <alignment horizontal="center" vertical="center" wrapText="1"/>
      <protection locked="0"/>
    </xf>
    <xf numFmtId="0" fontId="62" fillId="0" borderId="5" xfId="0" applyFont="1" applyBorder="1" applyAlignment="1" applyProtection="1">
      <alignment horizontal="center" vertical="center" wrapText="1"/>
      <protection locked="0"/>
    </xf>
    <xf numFmtId="0" fontId="62" fillId="0" borderId="6" xfId="0" applyFont="1" applyBorder="1" applyAlignment="1" applyProtection="1">
      <alignment horizontal="center" vertical="center" wrapText="1"/>
      <protection locked="0"/>
    </xf>
    <xf numFmtId="0" fontId="62" fillId="0" borderId="7" xfId="0" applyFont="1" applyBorder="1" applyAlignment="1" applyProtection="1">
      <alignment horizontal="center" vertical="center" wrapText="1"/>
      <protection locked="0"/>
    </xf>
    <xf numFmtId="0" fontId="62" fillId="0" borderId="1" xfId="0" applyFont="1" applyBorder="1" applyAlignment="1" applyProtection="1">
      <alignment vertical="center"/>
      <protection locked="0"/>
    </xf>
    <xf numFmtId="0" fontId="62" fillId="0" borderId="2" xfId="0" applyFont="1" applyBorder="1" applyAlignment="1" applyProtection="1">
      <alignment vertical="center"/>
      <protection locked="0"/>
    </xf>
    <xf numFmtId="0" fontId="62" fillId="0" borderId="3" xfId="0" applyFont="1" applyBorder="1" applyAlignment="1" applyProtection="1">
      <alignment vertical="center"/>
      <protection locked="0"/>
    </xf>
    <xf numFmtId="0" fontId="62" fillId="0" borderId="5" xfId="0" applyFont="1" applyBorder="1" applyAlignment="1" applyProtection="1">
      <alignment vertical="center"/>
      <protection locked="0"/>
    </xf>
    <xf numFmtId="0" fontId="62" fillId="0" borderId="6" xfId="0" applyFont="1" applyBorder="1" applyAlignment="1" applyProtection="1">
      <alignment vertical="center"/>
      <protection locked="0"/>
    </xf>
    <xf numFmtId="0" fontId="62" fillId="0" borderId="7" xfId="0" applyFont="1" applyBorder="1" applyAlignment="1" applyProtection="1">
      <alignment vertical="center"/>
      <protection locked="0"/>
    </xf>
    <xf numFmtId="182" fontId="61" fillId="0" borderId="182" xfId="0" applyNumberFormat="1" applyFont="1" applyBorder="1" applyAlignment="1" applyProtection="1">
      <alignment horizontal="center" vertical="center"/>
      <protection locked="0"/>
    </xf>
    <xf numFmtId="182" fontId="61" fillId="0" borderId="183" xfId="0" applyNumberFormat="1" applyFont="1" applyBorder="1" applyAlignment="1" applyProtection="1">
      <alignment horizontal="center" vertical="center"/>
      <protection locked="0"/>
    </xf>
    <xf numFmtId="182" fontId="61" fillId="0" borderId="185" xfId="0" applyNumberFormat="1" applyFont="1" applyBorder="1" applyAlignment="1" applyProtection="1">
      <alignment horizontal="center" vertical="center"/>
      <protection locked="0"/>
    </xf>
    <xf numFmtId="182" fontId="61" fillId="0" borderId="186" xfId="0" applyNumberFormat="1" applyFont="1" applyBorder="1" applyAlignment="1" applyProtection="1">
      <alignment horizontal="center" vertical="center"/>
      <protection locked="0"/>
    </xf>
    <xf numFmtId="0" fontId="58" fillId="0" borderId="182" xfId="0" quotePrefix="1" applyNumberFormat="1" applyFont="1" applyBorder="1" applyAlignment="1">
      <alignment horizontal="center" vertical="center"/>
    </xf>
    <xf numFmtId="0" fontId="58" fillId="0" borderId="185" xfId="0" quotePrefix="1" applyNumberFormat="1" applyFont="1" applyBorder="1" applyAlignment="1">
      <alignment horizontal="center" vertical="center"/>
    </xf>
    <xf numFmtId="0" fontId="58" fillId="24" borderId="36" xfId="0" applyFont="1" applyFill="1" applyBorder="1" applyAlignment="1" applyProtection="1">
      <alignment vertical="center" shrinkToFit="1"/>
      <protection locked="0"/>
    </xf>
    <xf numFmtId="183" fontId="61" fillId="0" borderId="181" xfId="0" applyNumberFormat="1" applyFont="1" applyBorder="1" applyAlignment="1" applyProtection="1">
      <alignment horizontal="center" vertical="center"/>
      <protection locked="0"/>
    </xf>
    <xf numFmtId="183" fontId="61" fillId="0" borderId="182" xfId="0" applyNumberFormat="1" applyFont="1" applyBorder="1" applyAlignment="1" applyProtection="1">
      <alignment horizontal="center" vertical="center"/>
      <protection locked="0"/>
    </xf>
    <xf numFmtId="183" fontId="61" fillId="0" borderId="184" xfId="0" applyNumberFormat="1" applyFont="1" applyBorder="1" applyAlignment="1" applyProtection="1">
      <alignment horizontal="center" vertical="center"/>
      <protection locked="0"/>
    </xf>
    <xf numFmtId="183" fontId="61" fillId="0" borderId="185" xfId="0" applyNumberFormat="1" applyFont="1" applyBorder="1" applyAlignment="1" applyProtection="1">
      <alignment horizontal="center" vertical="center"/>
      <protection locked="0"/>
    </xf>
    <xf numFmtId="0" fontId="58" fillId="0" borderId="1" xfId="0" applyFont="1" applyBorder="1" applyAlignment="1" applyProtection="1">
      <alignment horizontal="left" vertical="top" wrapText="1"/>
      <protection locked="0"/>
    </xf>
    <xf numFmtId="0" fontId="58" fillId="0" borderId="2" xfId="0" applyFont="1" applyBorder="1" applyAlignment="1" applyProtection="1">
      <alignment horizontal="left" vertical="top" wrapText="1"/>
      <protection locked="0"/>
    </xf>
    <xf numFmtId="0" fontId="58" fillId="0" borderId="3" xfId="0" applyFont="1" applyBorder="1" applyAlignment="1" applyProtection="1">
      <alignment horizontal="left" vertical="top" wrapText="1"/>
      <protection locked="0"/>
    </xf>
    <xf numFmtId="0" fontId="58" fillId="0" borderId="5" xfId="0" applyFont="1" applyBorder="1" applyAlignment="1" applyProtection="1">
      <alignment horizontal="left" vertical="top" wrapText="1"/>
      <protection locked="0"/>
    </xf>
    <xf numFmtId="0" fontId="58" fillId="0" borderId="6" xfId="0" applyFont="1" applyBorder="1" applyAlignment="1" applyProtection="1">
      <alignment horizontal="left" vertical="top" wrapText="1"/>
      <protection locked="0"/>
    </xf>
    <xf numFmtId="0" fontId="58" fillId="0" borderId="7" xfId="0" applyFont="1" applyBorder="1" applyAlignment="1" applyProtection="1">
      <alignment horizontal="left" vertical="top" wrapText="1"/>
      <protection locked="0"/>
    </xf>
    <xf numFmtId="0" fontId="58" fillId="17" borderId="8" xfId="0" applyFont="1" applyFill="1" applyBorder="1" applyAlignment="1">
      <alignment horizontal="center" vertical="center"/>
    </xf>
    <xf numFmtId="0" fontId="58" fillId="17" borderId="9" xfId="0" applyFont="1" applyFill="1" applyBorder="1" applyAlignment="1">
      <alignment horizontal="center" vertical="center"/>
    </xf>
    <xf numFmtId="0" fontId="58" fillId="18" borderId="36" xfId="0" applyFont="1" applyFill="1" applyBorder="1" applyAlignment="1">
      <alignment horizontal="center" vertical="center"/>
    </xf>
    <xf numFmtId="0" fontId="64" fillId="18" borderId="36" xfId="0" applyFont="1" applyFill="1" applyBorder="1" applyAlignment="1">
      <alignment horizontal="center" vertical="center"/>
    </xf>
    <xf numFmtId="0" fontId="58" fillId="13" borderId="36" xfId="0" applyFont="1" applyFill="1" applyBorder="1" applyAlignment="1">
      <alignment horizontal="center" vertical="center" shrinkToFit="1"/>
    </xf>
    <xf numFmtId="0" fontId="58" fillId="19" borderId="36" xfId="0" applyFont="1" applyFill="1" applyBorder="1" applyAlignment="1">
      <alignment vertical="center"/>
    </xf>
    <xf numFmtId="0" fontId="58" fillId="23" borderId="36" xfId="0" applyFont="1" applyFill="1" applyBorder="1" applyAlignment="1">
      <alignment horizontal="center" vertical="center"/>
    </xf>
    <xf numFmtId="0" fontId="58" fillId="19" borderId="9"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7" borderId="8" xfId="0" applyFont="1" applyFill="1" applyBorder="1" applyAlignment="1">
      <alignment horizontal="center" vertical="center" shrinkToFit="1"/>
    </xf>
    <xf numFmtId="0" fontId="58" fillId="17" borderId="9" xfId="0" applyFont="1" applyFill="1" applyBorder="1" applyAlignment="1">
      <alignment horizontal="center" vertical="center" shrinkToFit="1"/>
    </xf>
    <xf numFmtId="0" fontId="58" fillId="17" borderId="10" xfId="0" applyFont="1" applyFill="1" applyBorder="1" applyAlignment="1">
      <alignment horizontal="center" vertical="center" shrinkToFit="1"/>
    </xf>
    <xf numFmtId="49" fontId="62" fillId="0" borderId="36" xfId="0" applyNumberFormat="1" applyFont="1" applyFill="1" applyBorder="1" applyAlignment="1">
      <alignment horizontal="center" vertical="center"/>
    </xf>
    <xf numFmtId="0" fontId="68" fillId="13" borderId="36" xfId="0" applyFont="1" applyFill="1" applyBorder="1" applyAlignment="1">
      <alignment horizontal="center" vertical="center"/>
    </xf>
    <xf numFmtId="0" fontId="58" fillId="17" borderId="36" xfId="0" applyFont="1" applyFill="1" applyBorder="1" applyAlignment="1">
      <alignment horizontal="center" vertical="center" shrinkToFit="1"/>
    </xf>
    <xf numFmtId="0" fontId="62" fillId="0" borderId="36" xfId="0" applyFont="1" applyBorder="1" applyAlignment="1" applyProtection="1">
      <alignment horizontal="center" vertical="center"/>
      <protection locked="0"/>
    </xf>
    <xf numFmtId="0" fontId="69" fillId="0" borderId="36" xfId="0" applyFont="1" applyBorder="1" applyAlignment="1">
      <alignment horizontal="left" vertical="center"/>
    </xf>
    <xf numFmtId="0" fontId="67" fillId="21" borderId="36" xfId="3" applyFont="1" applyFill="1" applyBorder="1" applyAlignment="1">
      <alignment horizontal="center" vertical="center" shrinkToFit="1"/>
    </xf>
    <xf numFmtId="0" fontId="67" fillId="22" borderId="36" xfId="3" applyFont="1" applyFill="1" applyBorder="1" applyAlignment="1">
      <alignment horizontal="center" vertical="center" shrinkToFit="1"/>
    </xf>
    <xf numFmtId="0" fontId="58" fillId="0" borderId="36" xfId="0" applyFont="1" applyFill="1" applyBorder="1" applyAlignment="1">
      <alignment horizontal="center" vertical="center" wrapText="1"/>
    </xf>
    <xf numFmtId="0" fontId="64" fillId="20" borderId="36" xfId="0" applyFont="1" applyFill="1" applyBorder="1" applyAlignment="1">
      <alignment horizontal="center" vertical="center"/>
    </xf>
    <xf numFmtId="0" fontId="64" fillId="16" borderId="36" xfId="0" applyFont="1" applyFill="1" applyBorder="1" applyAlignment="1">
      <alignment horizontal="center" vertical="center"/>
    </xf>
    <xf numFmtId="0" fontId="58" fillId="19" borderId="8" xfId="0" applyFont="1" applyFill="1" applyBorder="1" applyAlignment="1">
      <alignment vertical="center" shrinkToFit="1"/>
    </xf>
    <xf numFmtId="0" fontId="58" fillId="19" borderId="9" xfId="0" applyFont="1" applyFill="1" applyBorder="1" applyAlignment="1">
      <alignment vertical="center" shrinkToFit="1"/>
    </xf>
    <xf numFmtId="0" fontId="58" fillId="19" borderId="10" xfId="0" applyFont="1" applyFill="1" applyBorder="1" applyAlignment="1">
      <alignment vertical="center" shrinkToFit="1"/>
    </xf>
    <xf numFmtId="0" fontId="58" fillId="23" borderId="36" xfId="0" applyFont="1" applyFill="1" applyBorder="1" applyAlignment="1">
      <alignment vertical="center" wrapText="1"/>
    </xf>
    <xf numFmtId="0" fontId="58" fillId="0" borderId="36" xfId="0" applyFont="1" applyFill="1" applyBorder="1" applyAlignment="1">
      <alignment vertical="center" wrapText="1"/>
    </xf>
    <xf numFmtId="1" fontId="58" fillId="0" borderId="36" xfId="0" applyNumberFormat="1" applyFont="1" applyBorder="1" applyAlignment="1" applyProtection="1">
      <alignment vertical="center"/>
      <protection locked="0"/>
    </xf>
    <xf numFmtId="0" fontId="58" fillId="10" borderId="36" xfId="0" applyFont="1" applyFill="1" applyBorder="1" applyAlignment="1">
      <alignment horizontal="center" vertical="center"/>
    </xf>
    <xf numFmtId="0" fontId="58" fillId="0" borderId="17" xfId="0" applyFont="1" applyBorder="1" applyAlignment="1">
      <alignment horizontal="center" vertical="center" textRotation="255" wrapText="1"/>
    </xf>
    <xf numFmtId="0" fontId="58" fillId="0" borderId="20" xfId="0" applyFont="1" applyBorder="1" applyAlignment="1">
      <alignment horizontal="center" vertical="center" textRotation="255" wrapText="1"/>
    </xf>
    <xf numFmtId="0" fontId="58" fillId="0" borderId="24" xfId="0" applyFont="1" applyBorder="1" applyAlignment="1">
      <alignment horizontal="center" vertical="center" textRotation="255" wrapText="1"/>
    </xf>
    <xf numFmtId="49" fontId="62" fillId="0" borderId="17" xfId="0" applyNumberFormat="1" applyFont="1" applyBorder="1" applyAlignment="1">
      <alignment horizontal="left" vertical="top"/>
    </xf>
    <xf numFmtId="49" fontId="62" fillId="0" borderId="20" xfId="0" applyNumberFormat="1" applyFont="1" applyBorder="1" applyAlignment="1">
      <alignment horizontal="left" vertical="top"/>
    </xf>
    <xf numFmtId="49" fontId="62" fillId="0" borderId="24" xfId="0" applyNumberFormat="1" applyFont="1" applyBorder="1" applyAlignment="1">
      <alignment horizontal="left" vertical="top"/>
    </xf>
    <xf numFmtId="49" fontId="62" fillId="0" borderId="17" xfId="0" applyNumberFormat="1" applyFont="1" applyFill="1" applyBorder="1" applyAlignment="1">
      <alignment horizontal="center" vertical="center"/>
    </xf>
    <xf numFmtId="49" fontId="62" fillId="0" borderId="24" xfId="0" applyNumberFormat="1" applyFont="1" applyFill="1" applyBorder="1" applyAlignment="1">
      <alignment horizontal="center" vertical="center"/>
    </xf>
    <xf numFmtId="0" fontId="58" fillId="17" borderId="36" xfId="0" applyFont="1" applyFill="1" applyBorder="1" applyAlignment="1">
      <alignment vertical="center"/>
    </xf>
    <xf numFmtId="49" fontId="58" fillId="0" borderId="36" xfId="0" applyNumberFormat="1" applyFont="1" applyFill="1" applyBorder="1" applyAlignment="1" applyProtection="1">
      <alignment horizontal="left" vertical="center" shrinkToFit="1"/>
      <protection locked="0"/>
    </xf>
    <xf numFmtId="0" fontId="58" fillId="17" borderId="24" xfId="0" applyFont="1" applyFill="1" applyBorder="1" applyAlignment="1">
      <alignment horizontal="left" vertical="center"/>
    </xf>
    <xf numFmtId="0" fontId="58" fillId="17" borderId="36" xfId="0" applyFont="1" applyFill="1" applyBorder="1" applyAlignment="1">
      <alignment horizontal="left" vertical="center"/>
    </xf>
    <xf numFmtId="49" fontId="62" fillId="0" borderId="36" xfId="0" applyNumberFormat="1" applyFont="1" applyFill="1" applyBorder="1" applyAlignment="1">
      <alignment horizontal="left" vertical="center"/>
    </xf>
    <xf numFmtId="0" fontId="59" fillId="0" borderId="24" xfId="0" applyFont="1" applyFill="1" applyBorder="1" applyAlignment="1">
      <alignment horizontal="center" vertical="center" textRotation="255" shrinkToFit="1"/>
    </xf>
    <xf numFmtId="0" fontId="59" fillId="0" borderId="36" xfId="0" applyFont="1" applyFill="1" applyBorder="1" applyAlignment="1">
      <alignment horizontal="center" vertical="center" textRotation="255" shrinkToFit="1"/>
    </xf>
    <xf numFmtId="49" fontId="58" fillId="0" borderId="8" xfId="0" quotePrefix="1" applyNumberFormat="1" applyFont="1" applyBorder="1" applyAlignment="1" applyProtection="1">
      <alignment vertical="center"/>
      <protection locked="0"/>
    </xf>
    <xf numFmtId="49" fontId="58" fillId="0" borderId="9" xfId="0" quotePrefix="1" applyNumberFormat="1" applyFont="1" applyBorder="1" applyAlignment="1" applyProtection="1">
      <alignment vertical="center"/>
      <protection locked="0"/>
    </xf>
    <xf numFmtId="49" fontId="58" fillId="0" borderId="10" xfId="0" quotePrefix="1" applyNumberFormat="1" applyFont="1" applyBorder="1" applyAlignment="1" applyProtection="1">
      <alignment vertical="center"/>
      <protection locked="0"/>
    </xf>
    <xf numFmtId="49" fontId="58" fillId="0" borderId="8" xfId="0" applyNumberFormat="1" applyFont="1" applyFill="1" applyBorder="1" applyAlignment="1" applyProtection="1">
      <alignment horizontal="left" vertical="center" shrinkToFit="1"/>
      <protection locked="0"/>
    </xf>
    <xf numFmtId="49" fontId="58" fillId="0" borderId="9" xfId="0" applyNumberFormat="1" applyFont="1" applyFill="1" applyBorder="1" applyAlignment="1" applyProtection="1">
      <alignment horizontal="left" vertical="center" shrinkToFit="1"/>
      <protection locked="0"/>
    </xf>
    <xf numFmtId="49" fontId="58" fillId="0" borderId="10" xfId="0" applyNumberFormat="1" applyFont="1" applyFill="1" applyBorder="1" applyAlignment="1" applyProtection="1">
      <alignment horizontal="left" vertical="center" shrinkToFit="1"/>
      <protection locked="0"/>
    </xf>
    <xf numFmtId="186" fontId="58" fillId="0" borderId="36" xfId="0" applyNumberFormat="1" applyFont="1" applyFill="1" applyBorder="1" applyAlignment="1" applyProtection="1">
      <alignment horizontal="center" vertical="center"/>
      <protection locked="0"/>
    </xf>
    <xf numFmtId="0" fontId="64" fillId="18" borderId="36" xfId="0" applyFont="1" applyFill="1" applyBorder="1" applyAlignment="1">
      <alignment horizontal="center" vertical="center" wrapText="1"/>
    </xf>
    <xf numFmtId="0" fontId="58" fillId="0" borderId="1" xfId="0" applyFont="1" applyFill="1" applyBorder="1" applyAlignment="1">
      <alignment horizontal="left" vertical="center" wrapText="1"/>
    </xf>
    <xf numFmtId="0" fontId="58" fillId="0" borderId="3" xfId="0" applyFont="1" applyFill="1" applyBorder="1" applyAlignment="1">
      <alignment horizontal="left" vertical="center" wrapText="1"/>
    </xf>
    <xf numFmtId="0" fontId="58" fillId="0" borderId="5" xfId="0" applyFont="1" applyFill="1" applyBorder="1" applyAlignment="1">
      <alignment horizontal="left" vertical="center" wrapText="1"/>
    </xf>
    <xf numFmtId="0" fontId="58" fillId="0" borderId="7" xfId="0" applyFont="1" applyFill="1" applyBorder="1" applyAlignment="1">
      <alignment horizontal="left" vertical="center" wrapText="1"/>
    </xf>
    <xf numFmtId="0" fontId="58" fillId="13" borderId="17" xfId="0" applyFont="1" applyFill="1" applyBorder="1" applyAlignment="1">
      <alignment horizontal="center" vertical="center"/>
    </xf>
    <xf numFmtId="0" fontId="58" fillId="17" borderId="36" xfId="0" applyFont="1" applyFill="1" applyBorder="1" applyAlignment="1">
      <alignment vertical="center" wrapText="1"/>
    </xf>
    <xf numFmtId="0" fontId="58" fillId="18" borderId="36" xfId="0" applyFont="1" applyFill="1" applyBorder="1" applyAlignment="1">
      <alignment vertical="center"/>
    </xf>
    <xf numFmtId="0" fontId="58" fillId="0" borderId="36" xfId="0" quotePrefix="1" applyFont="1" applyBorder="1" applyAlignment="1" applyProtection="1">
      <alignment horizontal="left" vertical="center"/>
      <protection locked="0"/>
    </xf>
    <xf numFmtId="183" fontId="58" fillId="0" borderId="178" xfId="0" applyNumberFormat="1" applyFont="1" applyBorder="1" applyAlignment="1" applyProtection="1">
      <alignment horizontal="center" vertical="center"/>
      <protection locked="0"/>
    </xf>
    <xf numFmtId="183" fontId="58" fillId="0" borderId="179" xfId="0" applyNumberFormat="1" applyFont="1" applyBorder="1" applyAlignment="1" applyProtection="1">
      <alignment horizontal="center" vertical="center"/>
      <protection locked="0"/>
    </xf>
    <xf numFmtId="183" fontId="58" fillId="0" borderId="8" xfId="0" applyNumberFormat="1" applyFont="1" applyBorder="1" applyAlignment="1" applyProtection="1">
      <alignment horizontal="center" vertical="center"/>
      <protection locked="0"/>
    </xf>
    <xf numFmtId="183" fontId="58" fillId="0" borderId="187" xfId="0" applyNumberFormat="1" applyFont="1" applyBorder="1" applyAlignment="1" applyProtection="1">
      <alignment horizontal="center" vertical="center"/>
      <protection locked="0"/>
    </xf>
    <xf numFmtId="49" fontId="58" fillId="0" borderId="8" xfId="0" applyNumberFormat="1" applyFont="1" applyBorder="1" applyAlignment="1" applyProtection="1">
      <alignment horizontal="center" vertical="center"/>
      <protection locked="0"/>
    </xf>
    <xf numFmtId="49" fontId="58" fillId="0" borderId="187" xfId="0" applyNumberFormat="1" applyFont="1" applyBorder="1" applyAlignment="1" applyProtection="1">
      <alignment horizontal="center" vertical="center"/>
      <protection locked="0"/>
    </xf>
    <xf numFmtId="182" fontId="58" fillId="0" borderId="179" xfId="0" applyNumberFormat="1" applyFont="1" applyBorder="1" applyAlignment="1" applyProtection="1">
      <alignment horizontal="center" vertical="center"/>
      <protection locked="0"/>
    </xf>
    <xf numFmtId="182" fontId="58" fillId="0" borderId="180" xfId="0" applyNumberFormat="1" applyFont="1" applyBorder="1" applyAlignment="1" applyProtection="1">
      <alignment horizontal="center" vertical="center"/>
      <protection locked="0"/>
    </xf>
    <xf numFmtId="182" fontId="58" fillId="0" borderId="188" xfId="0" applyNumberFormat="1" applyFont="1" applyBorder="1" applyAlignment="1" applyProtection="1">
      <alignment horizontal="center" vertical="center"/>
      <protection locked="0"/>
    </xf>
    <xf numFmtId="182" fontId="58" fillId="0" borderId="10" xfId="0" applyNumberFormat="1" applyFont="1" applyBorder="1" applyAlignment="1" applyProtection="1">
      <alignment horizontal="center" vertical="center"/>
      <protection locked="0"/>
    </xf>
    <xf numFmtId="49" fontId="58" fillId="0" borderId="179" xfId="0" applyNumberFormat="1" applyFont="1" applyBorder="1" applyAlignment="1" applyProtection="1">
      <alignment horizontal="center" vertical="center"/>
      <protection locked="0"/>
    </xf>
    <xf numFmtId="0" fontId="58" fillId="19" borderId="36" xfId="0" applyFont="1" applyFill="1" applyBorder="1" applyAlignment="1">
      <alignment horizontal="left" vertical="center" shrinkToFit="1"/>
    </xf>
    <xf numFmtId="0" fontId="58" fillId="0" borderId="8" xfId="0" quotePrefix="1" applyFont="1" applyBorder="1" applyAlignment="1" applyProtection="1">
      <alignment horizontal="left" vertical="center"/>
      <protection locked="0"/>
    </xf>
    <xf numFmtId="0" fontId="58" fillId="0" borderId="9" xfId="0" quotePrefix="1" applyFont="1" applyBorder="1" applyAlignment="1" applyProtection="1">
      <alignment horizontal="left" vertical="center"/>
      <protection locked="0"/>
    </xf>
    <xf numFmtId="0" fontId="58" fillId="0" borderId="10" xfId="0" quotePrefix="1" applyFont="1" applyBorder="1" applyAlignment="1" applyProtection="1">
      <alignment horizontal="left" vertical="center"/>
      <protection locked="0"/>
    </xf>
    <xf numFmtId="0" fontId="60" fillId="17" borderId="36" xfId="0" applyFont="1" applyFill="1" applyBorder="1" applyAlignment="1">
      <alignment horizontal="center" vertical="center" wrapText="1"/>
    </xf>
    <xf numFmtId="0" fontId="58" fillId="17" borderId="8" xfId="0" applyFont="1" applyFill="1" applyBorder="1" applyAlignment="1">
      <alignment horizontal="center" vertical="center" wrapText="1"/>
    </xf>
    <xf numFmtId="0" fontId="58" fillId="17" borderId="9" xfId="0" applyFont="1" applyFill="1" applyBorder="1" applyAlignment="1">
      <alignment horizontal="center" vertical="center" wrapText="1"/>
    </xf>
    <xf numFmtId="0" fontId="58" fillId="17" borderId="10" xfId="0" applyFont="1" applyFill="1" applyBorder="1" applyAlignment="1">
      <alignment horizontal="center" vertical="center" wrapText="1"/>
    </xf>
    <xf numFmtId="49" fontId="58" fillId="0" borderId="188" xfId="0" applyNumberFormat="1" applyFont="1" applyBorder="1" applyAlignment="1" applyProtection="1">
      <alignment horizontal="center" vertical="center"/>
      <protection locked="0"/>
    </xf>
    <xf numFmtId="49" fontId="58" fillId="0" borderId="10" xfId="0" applyNumberFormat="1" applyFont="1" applyBorder="1" applyAlignment="1" applyProtection="1">
      <alignment horizontal="center" vertical="center"/>
      <protection locked="0"/>
    </xf>
    <xf numFmtId="177" fontId="58" fillId="0" borderId="8" xfId="0" applyNumberFormat="1" applyFont="1" applyBorder="1" applyAlignment="1" applyProtection="1">
      <alignment vertical="center"/>
      <protection locked="0"/>
    </xf>
    <xf numFmtId="177" fontId="58" fillId="0" borderId="10" xfId="0" applyNumberFormat="1" applyFont="1" applyBorder="1" applyAlignment="1" applyProtection="1">
      <alignment vertical="center"/>
      <protection locked="0"/>
    </xf>
    <xf numFmtId="49" fontId="58" fillId="0" borderId="178" xfId="0" applyNumberFormat="1" applyFont="1" applyBorder="1" applyAlignment="1" applyProtection="1">
      <alignment horizontal="center" vertical="center"/>
      <protection locked="0"/>
    </xf>
    <xf numFmtId="0" fontId="60" fillId="17" borderId="36" xfId="0" applyFont="1" applyFill="1" applyBorder="1" applyAlignment="1">
      <alignment vertical="center" wrapText="1"/>
    </xf>
    <xf numFmtId="0" fontId="58" fillId="24" borderId="36" xfId="0" applyFont="1" applyFill="1" applyBorder="1" applyAlignment="1" applyProtection="1">
      <alignment horizontal="center" vertical="center"/>
      <protection locked="0"/>
    </xf>
    <xf numFmtId="0" fontId="58" fillId="17" borderId="36" xfId="0" applyFont="1" applyFill="1" applyBorder="1" applyAlignment="1">
      <alignment horizontal="left" vertical="top" wrapText="1"/>
    </xf>
    <xf numFmtId="49" fontId="58" fillId="0" borderId="180" xfId="0" applyNumberFormat="1" applyFont="1" applyBorder="1" applyAlignment="1" applyProtection="1">
      <alignment horizontal="center" vertical="center"/>
      <protection locked="0"/>
    </xf>
    <xf numFmtId="49" fontId="58" fillId="17" borderId="8" xfId="0" quotePrefix="1" applyNumberFormat="1" applyFont="1" applyFill="1" applyBorder="1" applyAlignment="1">
      <alignment horizontal="center" vertical="center"/>
    </xf>
    <xf numFmtId="49" fontId="58" fillId="17" borderId="9" xfId="0" quotePrefix="1" applyNumberFormat="1" applyFont="1" applyFill="1" applyBorder="1" applyAlignment="1">
      <alignment horizontal="center" vertical="center"/>
    </xf>
    <xf numFmtId="49" fontId="58" fillId="17" borderId="10" xfId="0" quotePrefix="1" applyNumberFormat="1" applyFont="1" applyFill="1" applyBorder="1" applyAlignment="1">
      <alignment horizontal="center" vertical="center"/>
    </xf>
    <xf numFmtId="0" fontId="58" fillId="24" borderId="36" xfId="0" applyFont="1" applyFill="1" applyBorder="1" applyAlignment="1">
      <alignment horizontal="center" vertical="center"/>
    </xf>
    <xf numFmtId="188" fontId="58" fillId="13" borderId="36" xfId="0" applyNumberFormat="1" applyFont="1" applyFill="1" applyBorder="1" applyAlignment="1">
      <alignment vertical="center"/>
    </xf>
    <xf numFmtId="181" fontId="58" fillId="0" borderId="36" xfId="0" applyNumberFormat="1" applyFont="1" applyBorder="1" applyAlignment="1" applyProtection="1">
      <alignment vertical="center"/>
      <protection locked="0"/>
    </xf>
    <xf numFmtId="0" fontId="58" fillId="13" borderId="36" xfId="0" applyNumberFormat="1" applyFont="1" applyFill="1" applyBorder="1" applyAlignment="1">
      <alignment horizontal="right" vertical="center"/>
    </xf>
    <xf numFmtId="180" fontId="58" fillId="0" borderId="36" xfId="0" applyNumberFormat="1" applyFont="1" applyBorder="1" applyAlignment="1" applyProtection="1">
      <alignment vertical="center"/>
      <protection locked="0"/>
    </xf>
    <xf numFmtId="187" fontId="58" fillId="0" borderId="36" xfId="0" applyNumberFormat="1" applyFont="1" applyBorder="1" applyAlignment="1" applyProtection="1">
      <alignment vertical="center" shrinkToFit="1"/>
      <protection locked="0"/>
    </xf>
    <xf numFmtId="0" fontId="58" fillId="17" borderId="8" xfId="0" applyFont="1" applyFill="1" applyBorder="1" applyAlignment="1">
      <alignment vertical="center"/>
    </xf>
    <xf numFmtId="0" fontId="58" fillId="17" borderId="10" xfId="0" applyFont="1" applyFill="1" applyBorder="1" applyAlignment="1">
      <alignment vertical="center"/>
    </xf>
    <xf numFmtId="0" fontId="58" fillId="17" borderId="8" xfId="0" applyFont="1" applyFill="1" applyBorder="1" applyAlignment="1">
      <alignment vertical="center" shrinkToFit="1"/>
    </xf>
    <xf numFmtId="0" fontId="58" fillId="17" borderId="10" xfId="0" applyFont="1" applyFill="1" applyBorder="1" applyAlignment="1">
      <alignment vertical="center" shrinkToFit="1"/>
    </xf>
    <xf numFmtId="0" fontId="59" fillId="17" borderId="1" xfId="0" applyFont="1" applyFill="1" applyBorder="1" applyAlignment="1">
      <alignment horizontal="center" vertical="center" wrapText="1"/>
    </xf>
    <xf numFmtId="0" fontId="59" fillId="17" borderId="3" xfId="0" applyFont="1" applyFill="1" applyBorder="1" applyAlignment="1">
      <alignment horizontal="center" vertical="center" wrapText="1"/>
    </xf>
    <xf numFmtId="0" fontId="59" fillId="17" borderId="5" xfId="0" applyFont="1" applyFill="1" applyBorder="1" applyAlignment="1">
      <alignment horizontal="center" vertical="center" wrapText="1"/>
    </xf>
    <xf numFmtId="0" fontId="59" fillId="17" borderId="7" xfId="0" applyFont="1" applyFill="1" applyBorder="1" applyAlignment="1">
      <alignment horizontal="center" vertical="center" wrapText="1"/>
    </xf>
    <xf numFmtId="49" fontId="58" fillId="0" borderId="8" xfId="0" applyNumberFormat="1" applyFont="1" applyFill="1" applyBorder="1" applyAlignment="1" applyProtection="1">
      <alignment vertical="center" shrinkToFit="1"/>
      <protection locked="0"/>
    </xf>
    <xf numFmtId="49" fontId="58" fillId="0" borderId="9" xfId="0" applyNumberFormat="1" applyFont="1" applyFill="1" applyBorder="1" applyAlignment="1" applyProtection="1">
      <alignment vertical="center" shrinkToFit="1"/>
      <protection locked="0"/>
    </xf>
    <xf numFmtId="49" fontId="58" fillId="0" borderId="10" xfId="0" applyNumberFormat="1" applyFont="1" applyFill="1" applyBorder="1" applyAlignment="1" applyProtection="1">
      <alignment vertical="center" shrinkToFit="1"/>
      <protection locked="0"/>
    </xf>
    <xf numFmtId="0" fontId="64" fillId="18" borderId="4" xfId="0" applyFont="1" applyFill="1" applyBorder="1" applyAlignment="1">
      <alignment horizontal="center" vertical="center" shrinkToFit="1"/>
    </xf>
    <xf numFmtId="0" fontId="64" fillId="18" borderId="0" xfId="0" applyFont="1" applyFill="1" applyBorder="1" applyAlignment="1">
      <alignment horizontal="center" vertical="center" shrinkToFit="1"/>
    </xf>
    <xf numFmtId="49" fontId="58" fillId="0" borderId="36" xfId="0" quotePrefix="1" applyNumberFormat="1" applyFont="1" applyBorder="1" applyAlignment="1" applyProtection="1">
      <alignment vertical="center"/>
      <protection locked="0"/>
    </xf>
    <xf numFmtId="185" fontId="58" fillId="24" borderId="8" xfId="0" applyNumberFormat="1" applyFont="1" applyFill="1" applyBorder="1" applyAlignment="1" applyProtection="1">
      <alignment horizontal="left" vertical="center"/>
      <protection locked="0"/>
    </xf>
    <xf numFmtId="185" fontId="58" fillId="24" borderId="10" xfId="0" applyNumberFormat="1" applyFont="1" applyFill="1" applyBorder="1" applyAlignment="1" applyProtection="1">
      <alignment horizontal="left" vertical="center"/>
      <protection locked="0"/>
    </xf>
    <xf numFmtId="0" fontId="58" fillId="19" borderId="36" xfId="0" applyFont="1" applyFill="1" applyBorder="1" applyAlignment="1">
      <alignment vertical="center" shrinkToFit="1"/>
    </xf>
    <xf numFmtId="0" fontId="58" fillId="0" borderId="36" xfId="0" applyFont="1" applyBorder="1" applyAlignment="1">
      <alignment horizontal="center" vertical="center" textRotation="255"/>
    </xf>
    <xf numFmtId="188" fontId="58" fillId="24" borderId="36" xfId="0" applyNumberFormat="1" applyFont="1" applyFill="1" applyBorder="1" applyAlignment="1" applyProtection="1">
      <alignment vertical="center"/>
      <protection locked="0"/>
    </xf>
    <xf numFmtId="0" fontId="58" fillId="19" borderId="17" xfId="0" applyFont="1" applyFill="1" applyBorder="1" applyAlignment="1">
      <alignment vertical="center" shrinkToFit="1"/>
    </xf>
    <xf numFmtId="181" fontId="58" fillId="17" borderId="8" xfId="0" applyNumberFormat="1" applyFont="1" applyFill="1" applyBorder="1" applyAlignment="1">
      <alignment horizontal="center" vertical="center"/>
    </xf>
    <xf numFmtId="181" fontId="58" fillId="17" borderId="9" xfId="0" applyNumberFormat="1" applyFont="1" applyFill="1" applyBorder="1" applyAlignment="1">
      <alignment horizontal="center" vertical="center"/>
    </xf>
    <xf numFmtId="181" fontId="58" fillId="17" borderId="10" xfId="0" applyNumberFormat="1" applyFont="1" applyFill="1" applyBorder="1" applyAlignment="1">
      <alignment horizontal="center" vertical="center"/>
    </xf>
    <xf numFmtId="0" fontId="58" fillId="0" borderId="36" xfId="0" applyFont="1" applyBorder="1" applyAlignment="1">
      <alignment vertical="center"/>
    </xf>
    <xf numFmtId="181" fontId="58" fillId="17" borderId="36" xfId="0" applyNumberFormat="1" applyFont="1" applyFill="1" applyBorder="1" applyAlignment="1">
      <alignment horizontal="center" vertical="center"/>
    </xf>
    <xf numFmtId="177" fontId="58" fillId="18" borderId="36" xfId="0" applyNumberFormat="1" applyFont="1" applyFill="1" applyBorder="1" applyAlignment="1">
      <alignment vertical="center"/>
    </xf>
    <xf numFmtId="0" fontId="58" fillId="0" borderId="17" xfId="0" applyFont="1" applyFill="1" applyBorder="1" applyAlignment="1">
      <alignment vertical="center" wrapText="1"/>
    </xf>
    <xf numFmtId="186" fontId="58" fillId="24" borderId="17" xfId="0" applyNumberFormat="1" applyFont="1" applyFill="1" applyBorder="1" applyAlignment="1" applyProtection="1">
      <alignment horizontal="center" vertical="center"/>
      <protection locked="0"/>
    </xf>
    <xf numFmtId="186" fontId="58" fillId="13" borderId="8" xfId="0" applyNumberFormat="1" applyFont="1" applyFill="1" applyBorder="1" applyAlignment="1" applyProtection="1">
      <alignment horizontal="center" vertical="center"/>
    </xf>
    <xf numFmtId="186" fontId="58" fillId="13" borderId="9" xfId="0" applyNumberFormat="1" applyFont="1" applyFill="1" applyBorder="1" applyAlignment="1" applyProtection="1">
      <alignment horizontal="center" vertical="center"/>
    </xf>
    <xf numFmtId="186" fontId="58" fillId="13" borderId="10" xfId="0" applyNumberFormat="1" applyFont="1" applyFill="1" applyBorder="1" applyAlignment="1" applyProtection="1">
      <alignment horizontal="center" vertical="center"/>
    </xf>
    <xf numFmtId="186" fontId="58" fillId="24" borderId="36" xfId="0" applyNumberFormat="1" applyFont="1" applyFill="1" applyBorder="1" applyAlignment="1" applyProtection="1">
      <alignment horizontal="center" vertical="center"/>
      <protection locked="0"/>
    </xf>
    <xf numFmtId="0" fontId="58" fillId="24" borderId="8" xfId="0" applyFont="1" applyFill="1" applyBorder="1" applyAlignment="1" applyProtection="1">
      <alignment vertical="center"/>
      <protection locked="0"/>
    </xf>
    <xf numFmtId="0" fontId="58" fillId="24" borderId="10" xfId="0" applyFont="1" applyFill="1" applyBorder="1" applyAlignment="1" applyProtection="1">
      <alignment vertical="center"/>
      <protection locked="0"/>
    </xf>
    <xf numFmtId="184" fontId="58" fillId="24" borderId="36" xfId="0" quotePrefix="1" applyNumberFormat="1" applyFont="1" applyFill="1" applyBorder="1" applyAlignment="1" applyProtection="1">
      <alignment horizontal="center" vertical="center"/>
      <protection locked="0"/>
    </xf>
    <xf numFmtId="186" fontId="58" fillId="13" borderId="36" xfId="0" applyNumberFormat="1" applyFont="1" applyFill="1" applyBorder="1" applyAlignment="1" applyProtection="1">
      <alignment horizontal="center" vertical="center"/>
    </xf>
    <xf numFmtId="181" fontId="58" fillId="13" borderId="36" xfId="0" applyNumberFormat="1" applyFont="1" applyFill="1" applyBorder="1" applyAlignment="1">
      <alignment vertical="center"/>
    </xf>
    <xf numFmtId="0" fontId="58" fillId="17" borderId="36" xfId="0" applyFont="1" applyFill="1" applyBorder="1" applyAlignment="1">
      <alignment horizontal="center" vertical="center" wrapText="1"/>
    </xf>
    <xf numFmtId="177" fontId="58" fillId="13" borderId="36" xfId="0" applyNumberFormat="1" applyFont="1" applyFill="1" applyBorder="1" applyAlignment="1">
      <alignment vertical="center"/>
    </xf>
    <xf numFmtId="177" fontId="58" fillId="0" borderId="36" xfId="0" applyNumberFormat="1" applyFont="1" applyBorder="1" applyAlignment="1" applyProtection="1">
      <alignment vertical="center"/>
      <protection locked="0"/>
    </xf>
    <xf numFmtId="49" fontId="62" fillId="0" borderId="20" xfId="0" applyNumberFormat="1" applyFont="1" applyFill="1" applyBorder="1" applyAlignment="1">
      <alignment horizontal="center" vertical="center"/>
    </xf>
    <xf numFmtId="0" fontId="58" fillId="0" borderId="0" xfId="0" applyFont="1" applyBorder="1" applyAlignment="1">
      <alignment vertical="center"/>
    </xf>
    <xf numFmtId="0" fontId="58" fillId="0" borderId="23" xfId="0" applyFont="1" applyBorder="1" applyAlignment="1">
      <alignment vertical="center"/>
    </xf>
    <xf numFmtId="0" fontId="58" fillId="0" borderId="6" xfId="0" applyFont="1" applyBorder="1" applyAlignment="1">
      <alignment vertical="center"/>
    </xf>
    <xf numFmtId="0" fontId="58" fillId="0" borderId="7" xfId="0" applyFont="1" applyBorder="1" applyAlignment="1">
      <alignment vertical="center"/>
    </xf>
    <xf numFmtId="0" fontId="58" fillId="17" borderId="17" xfId="0" applyFont="1" applyFill="1" applyBorder="1" applyAlignment="1">
      <alignment vertical="center"/>
    </xf>
    <xf numFmtId="0" fontId="58" fillId="17" borderId="36" xfId="0" applyFont="1" applyFill="1" applyBorder="1" applyAlignment="1">
      <alignment vertical="center" shrinkToFit="1"/>
    </xf>
    <xf numFmtId="0" fontId="58" fillId="23" borderId="36" xfId="0" applyFont="1" applyFill="1" applyBorder="1" applyAlignment="1" applyProtection="1">
      <alignment horizontal="center" vertical="center"/>
      <protection locked="0"/>
    </xf>
    <xf numFmtId="0" fontId="58" fillId="23" borderId="24" xfId="0" applyFont="1" applyFill="1" applyBorder="1" applyAlignment="1" applyProtection="1">
      <alignment horizontal="center" vertical="center"/>
      <protection locked="0"/>
    </xf>
    <xf numFmtId="0" fontId="58" fillId="17" borderId="17" xfId="0" applyFont="1" applyFill="1" applyBorder="1" applyAlignment="1">
      <alignment horizontal="left" vertical="top" wrapText="1"/>
    </xf>
    <xf numFmtId="0" fontId="58" fillId="0" borderId="36" xfId="0" applyFont="1" applyBorder="1" applyAlignment="1">
      <alignment horizontal="center" vertical="center" textRotation="255" wrapText="1" shrinkToFit="1"/>
    </xf>
    <xf numFmtId="0" fontId="58" fillId="23" borderId="17" xfId="0" applyFont="1" applyFill="1" applyBorder="1" applyAlignment="1" applyProtection="1">
      <alignment horizontal="center" vertical="center"/>
      <protection locked="0"/>
    </xf>
    <xf numFmtId="0" fontId="59" fillId="0" borderId="36" xfId="0" applyFont="1" applyBorder="1" applyAlignment="1">
      <alignment horizontal="center" vertical="center" wrapText="1"/>
    </xf>
    <xf numFmtId="0" fontId="58" fillId="0" borderId="36" xfId="0" applyFont="1" applyBorder="1" applyAlignment="1">
      <alignment horizontal="left" vertical="center" wrapText="1"/>
    </xf>
    <xf numFmtId="0" fontId="58" fillId="13" borderId="1" xfId="0" applyFont="1" applyFill="1" applyBorder="1" applyAlignment="1">
      <alignment horizontal="center" vertical="center"/>
    </xf>
    <xf numFmtId="0" fontId="58" fillId="13" borderId="3" xfId="0" applyFont="1" applyFill="1" applyBorder="1" applyAlignment="1">
      <alignment horizontal="center" vertical="center"/>
    </xf>
    <xf numFmtId="0" fontId="58" fillId="13" borderId="4" xfId="0" applyFont="1" applyFill="1" applyBorder="1" applyAlignment="1">
      <alignment horizontal="center" vertical="center"/>
    </xf>
    <xf numFmtId="0" fontId="58" fillId="13" borderId="23" xfId="0" applyFont="1" applyFill="1" applyBorder="1" applyAlignment="1">
      <alignment horizontal="center" vertical="center"/>
    </xf>
    <xf numFmtId="0" fontId="58" fillId="13" borderId="5" xfId="0" applyFont="1" applyFill="1" applyBorder="1" applyAlignment="1">
      <alignment horizontal="center" vertical="center"/>
    </xf>
    <xf numFmtId="0" fontId="58" fillId="13" borderId="7" xfId="0" applyFont="1" applyFill="1" applyBorder="1" applyAlignment="1">
      <alignment horizontal="center" vertical="center"/>
    </xf>
    <xf numFmtId="186" fontId="58" fillId="0" borderId="36" xfId="0" applyNumberFormat="1" applyFont="1" applyBorder="1" applyAlignment="1" applyProtection="1">
      <alignment horizontal="center" vertical="center" shrinkToFit="1"/>
      <protection locked="0"/>
    </xf>
    <xf numFmtId="0" fontId="58" fillId="17" borderId="10" xfId="0" applyFont="1" applyFill="1" applyBorder="1" applyAlignment="1">
      <alignment horizontal="center" vertical="center"/>
    </xf>
    <xf numFmtId="0" fontId="58" fillId="13" borderId="8" xfId="0" applyFont="1" applyFill="1" applyBorder="1" applyAlignment="1">
      <alignment horizontal="center" vertical="center" shrinkToFit="1"/>
    </xf>
    <xf numFmtId="0" fontId="58" fillId="13" borderId="9" xfId="0" applyFont="1" applyFill="1" applyBorder="1" applyAlignment="1">
      <alignment horizontal="center" vertical="center" shrinkToFit="1"/>
    </xf>
    <xf numFmtId="0" fontId="58" fillId="13" borderId="10" xfId="0" applyFont="1" applyFill="1" applyBorder="1" applyAlignment="1">
      <alignment horizontal="center" vertical="center" shrinkToFit="1"/>
    </xf>
    <xf numFmtId="0" fontId="65" fillId="20" borderId="2" xfId="0" applyFont="1" applyFill="1" applyBorder="1" applyAlignment="1">
      <alignment horizontal="center" vertical="center" wrapText="1"/>
    </xf>
    <xf numFmtId="0" fontId="65" fillId="20" borderId="0" xfId="0" applyFont="1" applyFill="1" applyBorder="1" applyAlignment="1">
      <alignment horizontal="center" vertical="center" wrapText="1"/>
    </xf>
    <xf numFmtId="0" fontId="16" fillId="0" borderId="8" xfId="0" applyFont="1" applyBorder="1" applyAlignment="1" applyProtection="1">
      <alignment horizontal="center" vertical="center" shrinkToFit="1"/>
    </xf>
    <xf numFmtId="0" fontId="16" fillId="0" borderId="9" xfId="0" applyFont="1" applyBorder="1" applyAlignment="1" applyProtection="1">
      <alignment horizontal="center" vertical="center" shrinkToFit="1"/>
    </xf>
    <xf numFmtId="0" fontId="16" fillId="0" borderId="10" xfId="0" applyFont="1" applyBorder="1" applyAlignment="1" applyProtection="1">
      <alignment horizontal="center" vertical="center" shrinkToFit="1"/>
    </xf>
    <xf numFmtId="0" fontId="15" fillId="0" borderId="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8" fillId="0" borderId="0" xfId="0" applyFont="1" applyBorder="1" applyAlignment="1" applyProtection="1">
      <alignment horizontal="center"/>
    </xf>
    <xf numFmtId="0" fontId="18" fillId="0" borderId="6" xfId="0" applyFont="1" applyBorder="1" applyAlignment="1" applyProtection="1">
      <alignment horizontal="center"/>
    </xf>
    <xf numFmtId="1" fontId="19" fillId="0" borderId="8" xfId="0" applyNumberFormat="1" applyFont="1" applyBorder="1" applyAlignment="1" applyProtection="1">
      <alignment horizontal="center" vertical="center"/>
    </xf>
    <xf numFmtId="0" fontId="19" fillId="0" borderId="9" xfId="0" applyFont="1" applyBorder="1" applyAlignment="1" applyProtection="1">
      <alignment horizontal="center" vertical="center"/>
    </xf>
    <xf numFmtId="0" fontId="19" fillId="0" borderId="10" xfId="0" applyFont="1" applyBorder="1" applyAlignment="1" applyProtection="1">
      <alignment horizontal="center" vertical="center"/>
    </xf>
    <xf numFmtId="0" fontId="20" fillId="0" borderId="8" xfId="0" applyFont="1" applyBorder="1" applyAlignment="1" applyProtection="1">
      <alignment horizontal="center" vertical="center"/>
    </xf>
    <xf numFmtId="0" fontId="20" fillId="0" borderId="9" xfId="0" applyFont="1" applyBorder="1" applyAlignment="1" applyProtection="1">
      <alignment horizontal="center" vertical="center"/>
    </xf>
    <xf numFmtId="0" fontId="20" fillId="0" borderId="10" xfId="0" applyFont="1" applyBorder="1" applyAlignment="1" applyProtection="1">
      <alignment horizontal="center" vertical="center"/>
    </xf>
    <xf numFmtId="0" fontId="20" fillId="0" borderId="11" xfId="0" applyFont="1" applyBorder="1" applyAlignment="1" applyProtection="1">
      <alignment horizontal="center" vertical="center"/>
    </xf>
    <xf numFmtId="0" fontId="20" fillId="0" borderId="12" xfId="0" applyFont="1" applyBorder="1" applyAlignment="1" applyProtection="1">
      <alignment horizontal="center" vertical="center"/>
    </xf>
    <xf numFmtId="0" fontId="20" fillId="0" borderId="13" xfId="0" applyFont="1" applyBorder="1" applyAlignment="1" applyProtection="1">
      <alignment horizontal="center" vertical="center"/>
    </xf>
    <xf numFmtId="0" fontId="21" fillId="0" borderId="11" xfId="0" quotePrefix="1" applyFont="1" applyBorder="1" applyAlignment="1" applyProtection="1">
      <alignment horizontal="center" vertical="center"/>
    </xf>
    <xf numFmtId="0" fontId="21" fillId="0" borderId="12" xfId="0" applyFont="1" applyBorder="1" applyAlignment="1" applyProtection="1">
      <alignment horizontal="center" vertical="center"/>
    </xf>
    <xf numFmtId="0" fontId="0" fillId="0" borderId="0" xfId="0" applyBorder="1" applyAlignment="1" applyProtection="1">
      <alignment horizontal="center" vertical="center"/>
    </xf>
    <xf numFmtId="0" fontId="8" fillId="0" borderId="0" xfId="0" applyFont="1" applyAlignment="1" applyProtection="1">
      <alignment horizontal="center" vertical="center"/>
    </xf>
    <xf numFmtId="0" fontId="10" fillId="0" borderId="1"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0" fillId="0" borderId="0" xfId="0" applyFont="1" applyFill="1" applyAlignment="1" applyProtection="1">
      <alignment horizontal="center"/>
    </xf>
    <xf numFmtId="0" fontId="0" fillId="0" borderId="0" xfId="0" applyBorder="1" applyAlignment="1" applyProtection="1">
      <alignment horizontal="left" vertical="center"/>
    </xf>
    <xf numFmtId="0" fontId="12" fillId="0" borderId="0" xfId="0" applyFont="1" applyFill="1" applyAlignment="1" applyProtection="1">
      <alignment horizontal="center"/>
    </xf>
    <xf numFmtId="0" fontId="10" fillId="0" borderId="6" xfId="0" applyFont="1" applyBorder="1" applyAlignment="1" applyProtection="1">
      <alignment horizontal="center"/>
    </xf>
    <xf numFmtId="0" fontId="22" fillId="1" borderId="6" xfId="0" applyFont="1" applyFill="1" applyBorder="1" applyAlignment="1" applyProtection="1">
      <alignment horizontal="center"/>
    </xf>
    <xf numFmtId="176" fontId="57" fillId="0" borderId="6" xfId="0" applyNumberFormat="1" applyFont="1" applyBorder="1" applyAlignment="1" applyProtection="1">
      <alignment horizontal="center"/>
    </xf>
    <xf numFmtId="0" fontId="20" fillId="0" borderId="14" xfId="0" applyFont="1" applyBorder="1" applyAlignment="1" applyProtection="1">
      <alignment horizontal="center" vertical="center"/>
    </xf>
    <xf numFmtId="0" fontId="20" fillId="0" borderId="15" xfId="0" applyFont="1" applyBorder="1" applyAlignment="1" applyProtection="1">
      <alignment horizontal="center" vertical="center"/>
    </xf>
    <xf numFmtId="0" fontId="21" fillId="0" borderId="14" xfId="0" applyNumberFormat="1" applyFont="1" applyBorder="1" applyAlignment="1" applyProtection="1">
      <alignment horizontal="center" vertical="center"/>
    </xf>
    <xf numFmtId="0" fontId="21" fillId="0" borderId="15" xfId="0" applyNumberFormat="1" applyFont="1" applyBorder="1" applyAlignment="1" applyProtection="1">
      <alignment horizontal="center" vertical="center"/>
    </xf>
    <xf numFmtId="0" fontId="21" fillId="0" borderId="26" xfId="0" applyNumberFormat="1" applyFont="1" applyBorder="1" applyAlignment="1" applyProtection="1">
      <alignment horizontal="center" vertical="center"/>
    </xf>
    <xf numFmtId="0" fontId="21" fillId="0" borderId="25" xfId="0" applyNumberFormat="1" applyFont="1" applyBorder="1" applyAlignment="1" applyProtection="1">
      <alignment horizontal="center" vertical="center"/>
    </xf>
    <xf numFmtId="0" fontId="22" fillId="0" borderId="18" xfId="0" applyFont="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1" xfId="0" applyFont="1" applyBorder="1" applyAlignment="1" applyProtection="1">
      <alignment horizontal="center" vertical="center"/>
    </xf>
    <xf numFmtId="0" fontId="22" fillId="0" borderId="22" xfId="0" applyFont="1" applyBorder="1" applyAlignment="1" applyProtection="1">
      <alignment horizontal="center" vertical="center"/>
    </xf>
    <xf numFmtId="0" fontId="23" fillId="0" borderId="18" xfId="0" applyFont="1" applyBorder="1" applyAlignment="1" applyProtection="1">
      <alignment horizontal="center" vertical="center"/>
    </xf>
    <xf numFmtId="0" fontId="23" fillId="0" borderId="3" xfId="0" applyFont="1" applyBorder="1" applyAlignment="1" applyProtection="1">
      <alignment horizontal="center" vertical="center"/>
    </xf>
    <xf numFmtId="0" fontId="23" fillId="0" borderId="21" xfId="0" applyFont="1" applyBorder="1" applyAlignment="1" applyProtection="1">
      <alignment horizontal="center" vertical="center"/>
    </xf>
    <xf numFmtId="0" fontId="23" fillId="0" borderId="7" xfId="0" applyFont="1" applyBorder="1" applyAlignment="1" applyProtection="1">
      <alignment horizontal="center" vertical="center"/>
    </xf>
    <xf numFmtId="0" fontId="16" fillId="0" borderId="1"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23"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1"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1" xfId="0" applyFont="1" applyBorder="1" applyAlignment="1" applyProtection="1">
      <alignment vertical="top" wrapText="1"/>
    </xf>
    <xf numFmtId="0" fontId="16" fillId="0" borderId="2" xfId="0" applyFont="1" applyBorder="1" applyAlignment="1" applyProtection="1">
      <alignment vertical="top" wrapText="1"/>
    </xf>
    <xf numFmtId="0" fontId="16" fillId="0" borderId="3" xfId="0" applyFont="1" applyBorder="1" applyAlignment="1" applyProtection="1">
      <alignment vertical="top" wrapText="1"/>
    </xf>
    <xf numFmtId="0" fontId="23" fillId="0" borderId="5" xfId="0" applyFont="1" applyBorder="1" applyAlignment="1" applyProtection="1">
      <alignment vertical="top" wrapText="1"/>
    </xf>
    <xf numFmtId="0" fontId="23" fillId="0" borderId="6" xfId="0" applyFont="1" applyBorder="1" applyAlignment="1" applyProtection="1">
      <alignment vertical="top" wrapText="1"/>
    </xf>
    <xf numFmtId="0" fontId="23" fillId="0" borderId="7" xfId="0" applyFont="1" applyBorder="1" applyAlignment="1" applyProtection="1">
      <alignment vertical="top" wrapText="1"/>
    </xf>
    <xf numFmtId="0" fontId="21" fillId="0" borderId="11" xfId="0" applyFont="1" applyBorder="1" applyAlignment="1" applyProtection="1">
      <alignment horizontal="center" vertical="center" wrapText="1"/>
    </xf>
    <xf numFmtId="0" fontId="21" fillId="0" borderId="12" xfId="0" applyFont="1" applyBorder="1" applyAlignment="1" applyProtection="1">
      <alignment horizontal="center" vertical="center" wrapText="1"/>
    </xf>
    <xf numFmtId="0" fontId="21" fillId="0" borderId="39" xfId="0" applyFont="1" applyBorder="1" applyAlignment="1" applyProtection="1">
      <alignment horizontal="center" vertical="center" wrapText="1"/>
    </xf>
    <xf numFmtId="0" fontId="21" fillId="0" borderId="48" xfId="0" applyFont="1" applyBorder="1" applyAlignment="1" applyProtection="1">
      <alignment horizontal="center" vertical="center" wrapText="1"/>
    </xf>
    <xf numFmtId="0" fontId="20" fillId="0" borderId="16" xfId="0" applyFont="1" applyBorder="1" applyAlignment="1" applyProtection="1">
      <alignment horizontal="center" vertical="center"/>
    </xf>
    <xf numFmtId="0" fontId="16" fillId="0" borderId="17" xfId="0" applyFont="1" applyFill="1" applyBorder="1" applyAlignment="1" applyProtection="1">
      <alignment vertical="center" wrapText="1"/>
    </xf>
    <xf numFmtId="0" fontId="16" fillId="0" borderId="20" xfId="0" applyFont="1" applyFill="1" applyBorder="1" applyAlignment="1" applyProtection="1">
      <alignment vertical="center" wrapText="1"/>
    </xf>
    <xf numFmtId="0" fontId="16" fillId="0" borderId="24" xfId="0" applyFont="1" applyFill="1" applyBorder="1" applyAlignment="1" applyProtection="1">
      <alignment vertical="center" wrapText="1"/>
    </xf>
    <xf numFmtId="0" fontId="22" fillId="0" borderId="14" xfId="0" applyFont="1" applyBorder="1" applyAlignment="1" applyProtection="1">
      <alignment horizontal="center" vertical="center"/>
    </xf>
    <xf numFmtId="0" fontId="22" fillId="0" borderId="15" xfId="0" applyFont="1" applyBorder="1" applyAlignment="1" applyProtection="1">
      <alignment horizontal="center" vertical="center"/>
    </xf>
    <xf numFmtId="0" fontId="19" fillId="0" borderId="39" xfId="0" applyFont="1" applyBorder="1" applyAlignment="1" applyProtection="1">
      <alignment horizontal="center" vertical="distributed" wrapText="1"/>
    </xf>
    <xf numFmtId="0" fontId="19" fillId="0" borderId="48" xfId="0" applyFont="1" applyBorder="1" applyAlignment="1" applyProtection="1">
      <alignment horizontal="center" vertical="distributed" wrapText="1"/>
    </xf>
    <xf numFmtId="0" fontId="19" fillId="0" borderId="39" xfId="0" quotePrefix="1" applyFont="1" applyBorder="1" applyAlignment="1" applyProtection="1">
      <alignment horizontal="center" vertical="distributed" wrapText="1"/>
    </xf>
    <xf numFmtId="0" fontId="19" fillId="0" borderId="48" xfId="0" quotePrefix="1" applyFont="1" applyBorder="1" applyAlignment="1" applyProtection="1">
      <alignment horizontal="center" vertical="distributed" wrapText="1"/>
    </xf>
    <xf numFmtId="0" fontId="21" fillId="0" borderId="26" xfId="0" applyFont="1" applyBorder="1" applyAlignment="1" applyProtection="1">
      <alignment horizontal="center" vertical="center" wrapText="1"/>
    </xf>
    <xf numFmtId="0" fontId="21" fillId="0" borderId="25"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5" fillId="0" borderId="1" xfId="0"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3" xfId="0" applyFont="1" applyBorder="1" applyAlignment="1" applyProtection="1">
      <alignment horizontal="center" vertical="center"/>
    </xf>
    <xf numFmtId="0" fontId="25" fillId="0" borderId="5" xfId="0" applyFont="1" applyBorder="1" applyAlignment="1" applyProtection="1">
      <alignment horizontal="center" vertical="center"/>
    </xf>
    <xf numFmtId="0" fontId="25" fillId="0" borderId="6" xfId="0" applyFont="1" applyBorder="1" applyAlignment="1" applyProtection="1">
      <alignment horizontal="center" vertical="center"/>
    </xf>
    <xf numFmtId="0" fontId="25" fillId="0" borderId="7" xfId="0" applyFont="1" applyBorder="1" applyAlignment="1" applyProtection="1">
      <alignment horizontal="center" vertical="center"/>
    </xf>
    <xf numFmtId="0" fontId="30" fillId="0" borderId="1" xfId="0" applyFont="1" applyBorder="1" applyAlignment="1" applyProtection="1">
      <alignment horizontal="center" vertical="center" textRotation="255" wrapText="1"/>
    </xf>
    <xf numFmtId="0" fontId="30" fillId="0" borderId="27" xfId="0" applyFont="1" applyBorder="1" applyAlignment="1" applyProtection="1">
      <alignment horizontal="center" vertical="center" textRotation="255" wrapText="1"/>
    </xf>
    <xf numFmtId="0" fontId="30" fillId="0" borderId="4" xfId="0" applyFont="1" applyBorder="1" applyAlignment="1" applyProtection="1">
      <alignment horizontal="center" vertical="center" textRotation="255" wrapText="1"/>
    </xf>
    <xf numFmtId="0" fontId="30" fillId="0" borderId="31" xfId="0" applyFont="1" applyBorder="1" applyAlignment="1" applyProtection="1">
      <alignment horizontal="center" vertical="center" textRotation="255" wrapText="1"/>
    </xf>
    <xf numFmtId="0" fontId="30" fillId="0" borderId="5" xfId="0" applyFont="1" applyBorder="1" applyAlignment="1" applyProtection="1">
      <alignment horizontal="center" vertical="center" textRotation="255" wrapText="1"/>
    </xf>
    <xf numFmtId="0" fontId="30" fillId="0" borderId="33" xfId="0" applyFont="1" applyBorder="1" applyAlignment="1" applyProtection="1">
      <alignment horizontal="center" vertical="center" textRotation="255" wrapText="1"/>
    </xf>
    <xf numFmtId="0" fontId="27" fillId="0" borderId="28" xfId="0" applyNumberFormat="1" applyFont="1" applyFill="1" applyBorder="1" applyAlignment="1" applyProtection="1">
      <alignment horizontal="center" vertical="center" wrapText="1"/>
    </xf>
    <xf numFmtId="0" fontId="27" fillId="0" borderId="29" xfId="0" applyNumberFormat="1" applyFont="1" applyFill="1" applyBorder="1" applyAlignment="1" applyProtection="1">
      <alignment horizontal="center" vertical="center" wrapText="1"/>
    </xf>
    <xf numFmtId="0" fontId="27" fillId="0" borderId="30" xfId="0" applyNumberFormat="1" applyFont="1" applyFill="1" applyBorder="1" applyAlignment="1" applyProtection="1">
      <alignment horizontal="center" vertical="center" wrapText="1"/>
    </xf>
    <xf numFmtId="0" fontId="27" fillId="0" borderId="32" xfId="0" applyNumberFormat="1" applyFont="1" applyFill="1" applyBorder="1" applyAlignment="1" applyProtection="1">
      <alignment horizontal="center" vertical="center" wrapText="1"/>
    </xf>
    <xf numFmtId="0" fontId="27" fillId="0" borderId="6" xfId="0" applyNumberFormat="1" applyFont="1" applyFill="1" applyBorder="1" applyAlignment="1" applyProtection="1">
      <alignment horizontal="center" vertical="center" wrapText="1"/>
    </xf>
    <xf numFmtId="0" fontId="27" fillId="0" borderId="33" xfId="0" applyNumberFormat="1" applyFont="1" applyFill="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10" xfId="0" applyFont="1" applyBorder="1" applyAlignment="1" applyProtection="1">
      <alignment horizontal="center" vertical="center"/>
    </xf>
    <xf numFmtId="0" fontId="21" fillId="0" borderId="14" xfId="0" applyFont="1" applyBorder="1" applyAlignment="1" applyProtection="1">
      <alignment horizontal="center" vertical="center" wrapText="1"/>
    </xf>
    <xf numFmtId="0" fontId="21" fillId="0" borderId="15" xfId="0" applyFont="1" applyBorder="1" applyAlignment="1" applyProtection="1">
      <alignment horizontal="center" vertical="center" wrapText="1"/>
    </xf>
    <xf numFmtId="0" fontId="28" fillId="0" borderId="37" xfId="0" applyFont="1" applyFill="1" applyBorder="1" applyAlignment="1" applyProtection="1">
      <alignment horizontal="center" vertical="center"/>
    </xf>
    <xf numFmtId="0" fontId="28" fillId="0" borderId="9" xfId="0" applyFont="1" applyFill="1" applyBorder="1" applyAlignment="1" applyProtection="1">
      <alignment horizontal="center" vertical="center"/>
    </xf>
    <xf numFmtId="0" fontId="28" fillId="0" borderId="38" xfId="0" applyFont="1" applyFill="1" applyBorder="1" applyAlignment="1" applyProtection="1">
      <alignment horizontal="center" vertical="center"/>
    </xf>
    <xf numFmtId="49" fontId="20" fillId="0" borderId="37" xfId="0" applyNumberFormat="1" applyFont="1" applyBorder="1" applyAlignment="1" applyProtection="1">
      <alignment horizontal="center" vertical="center"/>
    </xf>
    <xf numFmtId="49" fontId="20" fillId="0" borderId="9" xfId="0" applyNumberFormat="1" applyFont="1" applyBorder="1" applyAlignment="1" applyProtection="1">
      <alignment horizontal="center" vertical="center"/>
    </xf>
    <xf numFmtId="49" fontId="20" fillId="0" borderId="10" xfId="0" applyNumberFormat="1" applyFont="1" applyBorder="1" applyAlignment="1" applyProtection="1">
      <alignment horizontal="center" vertical="center"/>
    </xf>
    <xf numFmtId="0" fontId="15" fillId="0" borderId="8" xfId="0" applyFont="1" applyBorder="1" applyAlignment="1" applyProtection="1">
      <alignment horizontal="center"/>
    </xf>
    <xf numFmtId="0" fontId="15" fillId="0" borderId="9" xfId="0" applyFont="1" applyBorder="1" applyAlignment="1" applyProtection="1">
      <alignment horizontal="center"/>
    </xf>
    <xf numFmtId="0" fontId="15" fillId="0" borderId="10" xfId="0" applyFont="1" applyBorder="1" applyAlignment="1" applyProtection="1">
      <alignment horizontal="center"/>
    </xf>
    <xf numFmtId="0" fontId="21" fillId="0" borderId="39" xfId="0" applyFont="1" applyBorder="1" applyAlignment="1" applyProtection="1">
      <alignment horizontal="center" vertical="center"/>
    </xf>
    <xf numFmtId="0" fontId="21" fillId="0" borderId="48" xfId="0" applyFont="1" applyBorder="1" applyAlignment="1" applyProtection="1">
      <alignment horizontal="center" vertical="center"/>
    </xf>
    <xf numFmtId="0" fontId="19" fillId="0" borderId="10" xfId="0" applyFont="1" applyBorder="1" applyAlignment="1" applyProtection="1">
      <alignment horizontal="center" vertical="distributed" wrapText="1"/>
    </xf>
    <xf numFmtId="0" fontId="21" fillId="0" borderId="10" xfId="0" applyNumberFormat="1"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39" xfId="0" quotePrefix="1" applyFont="1" applyBorder="1" applyAlignment="1" applyProtection="1">
      <alignment horizontal="center" vertical="center"/>
    </xf>
    <xf numFmtId="0" fontId="21" fillId="0" borderId="48" xfId="0" quotePrefix="1" applyFont="1" applyBorder="1" applyAlignment="1" applyProtection="1">
      <alignment horizontal="center" vertical="center"/>
    </xf>
    <xf numFmtId="0" fontId="25" fillId="0" borderId="8" xfId="0" applyFont="1" applyBorder="1" applyAlignment="1" applyProtection="1">
      <alignment horizontal="center" vertical="center"/>
    </xf>
    <xf numFmtId="0" fontId="25" fillId="0" borderId="9" xfId="0" applyFont="1" applyBorder="1" applyAlignment="1" applyProtection="1">
      <alignment horizontal="center" vertical="center"/>
    </xf>
    <xf numFmtId="0" fontId="25" fillId="0" borderId="10" xfId="0" applyFont="1" applyBorder="1" applyAlignment="1" applyProtection="1">
      <alignment horizontal="center" vertical="center"/>
    </xf>
    <xf numFmtId="0" fontId="19" fillId="0" borderId="12" xfId="0" applyFont="1" applyBorder="1" applyAlignment="1" applyProtection="1">
      <alignment horizontal="center" vertical="distributed" wrapText="1"/>
    </xf>
    <xf numFmtId="0" fontId="21" fillId="0" borderId="8" xfId="0" applyFont="1" applyBorder="1" applyAlignment="1" applyProtection="1">
      <alignment horizontal="center" vertical="center"/>
    </xf>
    <xf numFmtId="0" fontId="21" fillId="0" borderId="38" xfId="0" applyFont="1" applyBorder="1" applyAlignment="1" applyProtection="1">
      <alignment horizontal="center" vertical="center"/>
    </xf>
    <xf numFmtId="0" fontId="21" fillId="0" borderId="13" xfId="0" applyFont="1" applyBorder="1" applyAlignment="1" applyProtection="1">
      <alignment horizontal="center" vertical="center"/>
    </xf>
    <xf numFmtId="0" fontId="20" fillId="2" borderId="1" xfId="0" applyFont="1" applyFill="1" applyBorder="1" applyAlignment="1" applyProtection="1">
      <alignment horizontal="center" vertical="center"/>
    </xf>
    <xf numFmtId="0" fontId="20" fillId="2" borderId="27" xfId="0" applyFont="1" applyFill="1" applyBorder="1" applyAlignment="1" applyProtection="1">
      <alignment horizontal="center" vertical="center"/>
    </xf>
    <xf numFmtId="0" fontId="20" fillId="2" borderId="4" xfId="0" applyFont="1" applyFill="1" applyBorder="1" applyAlignment="1" applyProtection="1">
      <alignment horizontal="center" vertical="center"/>
    </xf>
    <xf numFmtId="0" fontId="20" fillId="2" borderId="31" xfId="0" applyFont="1" applyFill="1" applyBorder="1" applyAlignment="1" applyProtection="1">
      <alignment horizontal="center" vertical="center"/>
    </xf>
    <xf numFmtId="0" fontId="20" fillId="2" borderId="5" xfId="0" applyFont="1" applyFill="1" applyBorder="1" applyAlignment="1" applyProtection="1">
      <alignment horizontal="center" vertical="center"/>
    </xf>
    <xf numFmtId="0" fontId="20" fillId="2" borderId="6" xfId="0" applyFont="1" applyFill="1" applyBorder="1" applyAlignment="1" applyProtection="1">
      <alignment horizontal="center" vertical="center"/>
    </xf>
    <xf numFmtId="0" fontId="20" fillId="2" borderId="40" xfId="0" applyFont="1" applyFill="1" applyBorder="1" applyAlignment="1" applyProtection="1">
      <alignment horizontal="center" wrapText="1"/>
    </xf>
    <xf numFmtId="0" fontId="20" fillId="2" borderId="2" xfId="0" applyFont="1" applyFill="1" applyBorder="1" applyAlignment="1" applyProtection="1">
      <alignment horizontal="center" wrapText="1"/>
    </xf>
    <xf numFmtId="0" fontId="20" fillId="2" borderId="27" xfId="0" applyFont="1" applyFill="1" applyBorder="1" applyAlignment="1" applyProtection="1">
      <alignment horizontal="center" wrapText="1"/>
    </xf>
    <xf numFmtId="0" fontId="20" fillId="2" borderId="41" xfId="0" applyFont="1" applyFill="1" applyBorder="1" applyAlignment="1" applyProtection="1">
      <alignment horizontal="center" wrapText="1"/>
    </xf>
    <xf numFmtId="0" fontId="20" fillId="2" borderId="0" xfId="0" applyFont="1" applyFill="1" applyBorder="1" applyAlignment="1" applyProtection="1">
      <alignment horizontal="center" wrapText="1"/>
    </xf>
    <xf numFmtId="0" fontId="20" fillId="2" borderId="31" xfId="0" applyFont="1" applyFill="1" applyBorder="1" applyAlignment="1" applyProtection="1">
      <alignment horizontal="center" wrapText="1"/>
    </xf>
    <xf numFmtId="0" fontId="20" fillId="2" borderId="42" xfId="0" applyFont="1" applyFill="1" applyBorder="1" applyAlignment="1" applyProtection="1">
      <alignment horizontal="center" wrapText="1"/>
    </xf>
    <xf numFmtId="0" fontId="20" fillId="2" borderId="43" xfId="0" applyFont="1" applyFill="1" applyBorder="1" applyAlignment="1" applyProtection="1">
      <alignment horizontal="center" wrapText="1"/>
    </xf>
    <xf numFmtId="0" fontId="20" fillId="2" borderId="44" xfId="0" applyFont="1" applyFill="1" applyBorder="1" applyAlignment="1" applyProtection="1">
      <alignment horizontal="center" wrapText="1"/>
    </xf>
    <xf numFmtId="0" fontId="20" fillId="0" borderId="1" xfId="0" applyFont="1" applyBorder="1" applyAlignment="1" applyProtection="1">
      <alignment horizontal="center" vertical="center" shrinkToFit="1"/>
    </xf>
    <xf numFmtId="0" fontId="20" fillId="0" borderId="2" xfId="0" applyFont="1" applyBorder="1" applyAlignment="1" applyProtection="1">
      <alignment horizontal="center" vertical="center" shrinkToFit="1"/>
    </xf>
    <xf numFmtId="0" fontId="20" fillId="0" borderId="5" xfId="0" applyFont="1" applyBorder="1" applyAlignment="1" applyProtection="1">
      <alignment horizontal="center" vertical="center" shrinkToFit="1"/>
    </xf>
    <xf numFmtId="0" fontId="20" fillId="0" borderId="6" xfId="0" applyFont="1" applyBorder="1" applyAlignment="1" applyProtection="1">
      <alignment horizontal="center" vertical="center" shrinkToFit="1"/>
    </xf>
    <xf numFmtId="0" fontId="20" fillId="0" borderId="4" xfId="0" applyFont="1" applyBorder="1" applyAlignment="1" applyProtection="1">
      <alignment horizontal="center" vertical="center" shrinkToFit="1"/>
    </xf>
    <xf numFmtId="0" fontId="20" fillId="0" borderId="0" xfId="0" applyFont="1" applyBorder="1" applyAlignment="1" applyProtection="1">
      <alignment horizontal="center" vertical="center" shrinkToFit="1"/>
    </xf>
    <xf numFmtId="0" fontId="10" fillId="0" borderId="28"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50" xfId="0" applyFont="1" applyBorder="1" applyAlignment="1" applyProtection="1">
      <alignment horizontal="center" vertical="center"/>
    </xf>
    <xf numFmtId="0" fontId="16" fillId="0" borderId="51" xfId="0" applyFont="1" applyBorder="1" applyAlignment="1" applyProtection="1">
      <alignment horizontal="center" vertical="center"/>
    </xf>
    <xf numFmtId="0" fontId="16" fillId="0" borderId="2"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0" borderId="8" xfId="0" applyFont="1" applyFill="1" applyBorder="1" applyAlignment="1" applyProtection="1">
      <alignment horizontal="center" vertical="center" shrinkToFit="1"/>
    </xf>
    <xf numFmtId="0" fontId="16" fillId="0" borderId="9" xfId="0" applyFont="1" applyFill="1" applyBorder="1" applyAlignment="1" applyProtection="1">
      <alignment horizontal="center" vertical="center" shrinkToFit="1"/>
    </xf>
    <xf numFmtId="0" fontId="16" fillId="0" borderId="10" xfId="0" applyFont="1" applyFill="1" applyBorder="1" applyAlignment="1" applyProtection="1">
      <alignment horizontal="center" vertical="center" shrinkToFit="1"/>
    </xf>
    <xf numFmtId="0" fontId="21" fillId="0" borderId="52" xfId="0" applyFont="1" applyBorder="1" applyAlignment="1" applyProtection="1">
      <alignment horizontal="center" vertical="center"/>
    </xf>
    <xf numFmtId="0" fontId="21" fillId="0" borderId="53" xfId="0" applyFont="1" applyBorder="1" applyAlignment="1" applyProtection="1">
      <alignment horizontal="center" vertical="center"/>
    </xf>
    <xf numFmtId="0" fontId="25" fillId="0" borderId="50" xfId="0" applyFont="1" applyBorder="1" applyAlignment="1" applyProtection="1">
      <alignment horizontal="center" vertical="center"/>
    </xf>
    <xf numFmtId="0" fontId="25" fillId="0" borderId="51" xfId="0" applyFont="1" applyBorder="1" applyAlignment="1" applyProtection="1">
      <alignment horizontal="center" vertical="center"/>
    </xf>
    <xf numFmtId="0" fontId="16" fillId="0" borderId="1" xfId="0" applyFont="1" applyBorder="1" applyAlignment="1" applyProtection="1">
      <alignment horizontal="center" vertical="center" textRotation="255"/>
    </xf>
    <xf numFmtId="0" fontId="16" fillId="0" borderId="3" xfId="0" applyFont="1" applyBorder="1" applyAlignment="1" applyProtection="1">
      <alignment horizontal="center" vertical="center" textRotation="255"/>
    </xf>
    <xf numFmtId="0" fontId="16" fillId="0" borderId="4" xfId="0" applyFont="1" applyBorder="1" applyAlignment="1" applyProtection="1">
      <alignment horizontal="center" vertical="center" textRotation="255"/>
    </xf>
    <xf numFmtId="0" fontId="16" fillId="0" borderId="23" xfId="0" applyFont="1" applyBorder="1" applyAlignment="1" applyProtection="1">
      <alignment horizontal="center" vertical="center" textRotation="255"/>
    </xf>
    <xf numFmtId="0" fontId="16" fillId="0" borderId="5" xfId="0" applyFont="1" applyBorder="1" applyAlignment="1" applyProtection="1">
      <alignment horizontal="center" vertical="center" textRotation="255"/>
    </xf>
    <xf numFmtId="0" fontId="16" fillId="0" borderId="7" xfId="0" applyFont="1" applyBorder="1" applyAlignment="1" applyProtection="1">
      <alignment horizontal="center" vertical="center" textRotation="255"/>
    </xf>
    <xf numFmtId="0" fontId="15" fillId="0" borderId="1"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8" xfId="0" applyFont="1" applyBorder="1" applyAlignment="1" applyProtection="1">
      <alignment horizontal="center" vertical="center" shrinkToFit="1"/>
    </xf>
    <xf numFmtId="0" fontId="15" fillId="0" borderId="9"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xf>
    <xf numFmtId="0" fontId="16" fillId="0" borderId="17"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 xfId="0" applyFont="1" applyBorder="1" applyAlignment="1" applyProtection="1">
      <alignment horizontal="center" shrinkToFit="1"/>
    </xf>
    <xf numFmtId="0" fontId="16" fillId="0" borderId="2" xfId="0" applyFont="1" applyBorder="1" applyAlignment="1" applyProtection="1">
      <alignment horizontal="center" shrinkToFit="1"/>
    </xf>
    <xf numFmtId="0" fontId="16" fillId="0" borderId="3" xfId="0" applyFont="1" applyBorder="1" applyAlignment="1" applyProtection="1">
      <alignment horizontal="center" shrinkToFit="1"/>
    </xf>
    <xf numFmtId="0" fontId="16" fillId="0" borderId="4" xfId="0" applyFont="1" applyBorder="1" applyAlignment="1" applyProtection="1">
      <alignment horizontal="center" shrinkToFit="1"/>
    </xf>
    <xf numFmtId="0" fontId="16" fillId="0" borderId="0" xfId="0" applyFont="1" applyBorder="1" applyAlignment="1" applyProtection="1">
      <alignment horizontal="center" shrinkToFit="1"/>
    </xf>
    <xf numFmtId="0" fontId="16" fillId="0" borderId="23" xfId="0" applyFont="1" applyBorder="1" applyAlignment="1" applyProtection="1">
      <alignment horizontal="center" shrinkToFit="1"/>
    </xf>
    <xf numFmtId="0" fontId="15" fillId="0" borderId="1" xfId="0" applyFont="1" applyBorder="1" applyAlignment="1" applyProtection="1">
      <alignment horizontal="center" wrapText="1"/>
    </xf>
    <xf numFmtId="0" fontId="15" fillId="0" borderId="2" xfId="0" applyFont="1" applyBorder="1" applyAlignment="1" applyProtection="1">
      <alignment horizontal="center" wrapText="1"/>
    </xf>
    <xf numFmtId="0" fontId="15" fillId="0" borderId="3" xfId="0" applyFont="1" applyBorder="1" applyAlignment="1" applyProtection="1">
      <alignment horizontal="center" wrapText="1"/>
    </xf>
    <xf numFmtId="0" fontId="16" fillId="0" borderId="36" xfId="0" applyFont="1" applyBorder="1" applyAlignment="1" applyProtection="1">
      <alignment horizontal="center" vertical="center" justifyLastLine="1"/>
    </xf>
    <xf numFmtId="0" fontId="21" fillId="0" borderId="36" xfId="0" applyFont="1" applyBorder="1" applyAlignment="1" applyProtection="1">
      <alignment horizontal="center" vertical="center" justifyLastLine="1"/>
    </xf>
    <xf numFmtId="0" fontId="15" fillId="0" borderId="1" xfId="0" applyFont="1" applyBorder="1" applyAlignment="1" applyProtection="1">
      <alignment horizontal="center" vertical="center" wrapText="1" shrinkToFit="1"/>
    </xf>
    <xf numFmtId="0" fontId="15" fillId="0" borderId="2" xfId="0" applyFont="1" applyBorder="1" applyAlignment="1" applyProtection="1">
      <alignment horizontal="center" vertical="center" shrinkToFit="1"/>
    </xf>
    <xf numFmtId="0" fontId="15" fillId="0" borderId="3" xfId="0" applyFont="1" applyBorder="1" applyAlignment="1" applyProtection="1">
      <alignment horizontal="center" vertical="center" shrinkToFit="1"/>
    </xf>
    <xf numFmtId="0" fontId="15" fillId="0" borderId="5" xfId="0" applyFont="1" applyBorder="1" applyAlignment="1" applyProtection="1">
      <alignment horizontal="center" vertical="center" shrinkToFit="1"/>
    </xf>
    <xf numFmtId="0" fontId="15" fillId="0" borderId="6" xfId="0" applyFont="1" applyBorder="1" applyAlignment="1" applyProtection="1">
      <alignment horizontal="center" vertical="center" shrinkToFit="1"/>
    </xf>
    <xf numFmtId="0" fontId="15" fillId="0" borderId="7" xfId="0" applyFont="1" applyBorder="1" applyAlignment="1" applyProtection="1">
      <alignment horizontal="center" vertical="center" shrinkToFit="1"/>
    </xf>
    <xf numFmtId="0" fontId="16" fillId="0" borderId="36" xfId="0" applyFont="1" applyBorder="1" applyAlignment="1" applyProtection="1">
      <alignment horizontal="center" vertical="center"/>
    </xf>
    <xf numFmtId="38" fontId="21" fillId="0" borderId="12" xfId="1" applyFont="1" applyBorder="1" applyAlignment="1" applyProtection="1">
      <alignment horizontal="center" vertical="center"/>
    </xf>
    <xf numFmtId="38" fontId="21" fillId="0" borderId="13" xfId="1" applyFont="1" applyBorder="1" applyAlignment="1" applyProtection="1">
      <alignment horizontal="center" vertical="center"/>
    </xf>
    <xf numFmtId="0" fontId="15" fillId="0" borderId="1" xfId="0" applyFont="1" applyBorder="1" applyAlignment="1" applyProtection="1">
      <alignment horizontal="center" vertical="center" textRotation="255"/>
    </xf>
    <xf numFmtId="0" fontId="15" fillId="0" borderId="3" xfId="0" applyFont="1" applyBorder="1" applyAlignment="1" applyProtection="1">
      <alignment horizontal="center" vertical="center" textRotation="255"/>
    </xf>
    <xf numFmtId="0" fontId="15" fillId="0" borderId="5" xfId="0" applyFont="1" applyBorder="1" applyAlignment="1" applyProtection="1">
      <alignment horizontal="center" vertical="center" textRotation="255"/>
    </xf>
    <xf numFmtId="0" fontId="15" fillId="0" borderId="7" xfId="0" applyFont="1" applyBorder="1" applyAlignment="1" applyProtection="1">
      <alignment horizontal="center" vertical="center" textRotation="255"/>
    </xf>
    <xf numFmtId="0" fontId="21" fillId="0" borderId="37" xfId="0" applyFont="1" applyBorder="1" applyAlignment="1" applyProtection="1">
      <alignment horizontal="center" vertical="center"/>
    </xf>
    <xf numFmtId="0" fontId="21" fillId="0" borderId="9" xfId="0" applyFont="1" applyBorder="1" applyAlignment="1" applyProtection="1">
      <alignment horizontal="center" vertical="center"/>
    </xf>
    <xf numFmtId="0" fontId="16" fillId="0" borderId="8" xfId="0" applyFont="1" applyBorder="1" applyAlignment="1" applyProtection="1">
      <alignment horizontal="distributed" vertical="center" justifyLastLine="1"/>
    </xf>
    <xf numFmtId="0" fontId="16" fillId="0" borderId="9" xfId="0" applyFont="1" applyBorder="1" applyAlignment="1" applyProtection="1">
      <alignment horizontal="distributed" vertical="center" justifyLastLine="1"/>
    </xf>
    <xf numFmtId="0" fontId="21" fillId="2" borderId="40" xfId="0" applyFont="1" applyFill="1" applyBorder="1" applyAlignment="1" applyProtection="1">
      <alignment horizontal="center" vertical="center" justifyLastLine="1"/>
    </xf>
    <xf numFmtId="0" fontId="21" fillId="2" borderId="27" xfId="0" applyFont="1" applyFill="1" applyBorder="1" applyAlignment="1" applyProtection="1">
      <alignment horizontal="center" vertical="center" justifyLastLine="1"/>
    </xf>
    <xf numFmtId="0" fontId="21" fillId="2" borderId="41" xfId="0" applyFont="1" applyFill="1" applyBorder="1" applyAlignment="1" applyProtection="1">
      <alignment horizontal="center" vertical="center" justifyLastLine="1"/>
    </xf>
    <xf numFmtId="0" fontId="21" fillId="2" borderId="31" xfId="0" applyFont="1" applyFill="1" applyBorder="1" applyAlignment="1" applyProtection="1">
      <alignment horizontal="center" vertical="center" justifyLastLine="1"/>
    </xf>
    <xf numFmtId="0" fontId="21" fillId="2" borderId="32" xfId="0" applyFont="1" applyFill="1" applyBorder="1" applyAlignment="1" applyProtection="1">
      <alignment horizontal="center" vertical="center" justifyLastLine="1"/>
    </xf>
    <xf numFmtId="0" fontId="21" fillId="2" borderId="33" xfId="0" applyFont="1" applyFill="1" applyBorder="1" applyAlignment="1" applyProtection="1">
      <alignment horizontal="center" vertical="center" justifyLastLine="1"/>
    </xf>
    <xf numFmtId="0" fontId="21" fillId="0" borderId="61" xfId="0" applyFont="1" applyBorder="1" applyAlignment="1" applyProtection="1">
      <alignment horizontal="distributed" vertical="center" justifyLastLine="1"/>
    </xf>
    <xf numFmtId="0" fontId="21" fillId="0" borderId="36" xfId="0" applyFont="1" applyBorder="1" applyAlignment="1" applyProtection="1">
      <alignment horizontal="distributed" vertical="center" justifyLastLine="1"/>
    </xf>
    <xf numFmtId="0" fontId="21" fillId="0" borderId="9" xfId="0" applyFont="1" applyBorder="1" applyAlignment="1" applyProtection="1">
      <alignment horizontal="distributed" vertical="center" justifyLastLine="1"/>
    </xf>
    <xf numFmtId="0" fontId="21" fillId="0" borderId="38" xfId="0" applyFont="1" applyBorder="1" applyAlignment="1" applyProtection="1">
      <alignment horizontal="distributed" vertical="center" justifyLastLine="1"/>
    </xf>
    <xf numFmtId="0" fontId="28" fillId="0" borderId="57" xfId="0" applyFont="1" applyBorder="1" applyAlignment="1" applyProtection="1">
      <alignment horizontal="center" vertical="center"/>
    </xf>
    <xf numFmtId="0" fontId="28" fillId="0" borderId="54" xfId="0" applyFont="1" applyBorder="1" applyAlignment="1" applyProtection="1">
      <alignment horizontal="center" vertical="center"/>
    </xf>
    <xf numFmtId="0" fontId="28" fillId="0" borderId="58" xfId="0" applyFont="1" applyBorder="1" applyAlignment="1" applyProtection="1">
      <alignment horizontal="center" vertical="center"/>
    </xf>
    <xf numFmtId="0" fontId="28" fillId="0" borderId="55" xfId="0" applyFont="1" applyBorder="1" applyAlignment="1" applyProtection="1">
      <alignment horizontal="center" vertical="center"/>
    </xf>
    <xf numFmtId="0" fontId="28" fillId="0" borderId="59" xfId="0" applyFont="1" applyBorder="1" applyAlignment="1" applyProtection="1">
      <alignment horizontal="center" vertical="center"/>
    </xf>
    <xf numFmtId="0" fontId="28" fillId="0" borderId="56" xfId="0" applyFont="1" applyBorder="1" applyAlignment="1" applyProtection="1">
      <alignment horizontal="center" vertical="center"/>
    </xf>
    <xf numFmtId="0" fontId="16" fillId="0" borderId="20" xfId="0" applyFont="1" applyBorder="1" applyAlignment="1" applyProtection="1">
      <alignment horizontal="center" vertical="distributed" textRotation="255" justifyLastLine="1"/>
    </xf>
    <xf numFmtId="0" fontId="16" fillId="0" borderId="24" xfId="0" applyFont="1" applyBorder="1" applyAlignment="1" applyProtection="1">
      <alignment horizontal="center" vertical="distributed" textRotation="255" justifyLastLine="1"/>
    </xf>
    <xf numFmtId="0" fontId="21" fillId="0" borderId="37" xfId="0" applyFont="1" applyBorder="1" applyAlignment="1" applyProtection="1">
      <alignment horizontal="distributed" vertical="center" justifyLastLine="1"/>
    </xf>
    <xf numFmtId="0" fontId="21" fillId="0" borderId="61" xfId="0" applyFont="1" applyBorder="1" applyAlignment="1" applyProtection="1">
      <alignment horizontal="center" vertical="center"/>
    </xf>
    <xf numFmtId="0" fontId="21" fillId="0" borderId="36" xfId="0" applyFont="1" applyBorder="1" applyAlignment="1" applyProtection="1">
      <alignment horizontal="center" vertical="center"/>
    </xf>
    <xf numFmtId="0" fontId="16" fillId="5" borderId="8" xfId="0" applyFont="1" applyFill="1" applyBorder="1" applyAlignment="1" applyProtection="1">
      <alignment horizontal="center" vertical="center" justifyLastLine="1"/>
    </xf>
    <xf numFmtId="0" fontId="16" fillId="5" borderId="9" xfId="0" applyFont="1" applyFill="1" applyBorder="1" applyAlignment="1" applyProtection="1">
      <alignment horizontal="center" vertical="center" justifyLastLine="1"/>
    </xf>
    <xf numFmtId="0" fontId="16" fillId="5" borderId="10" xfId="0" applyFont="1" applyFill="1" applyBorder="1" applyAlignment="1" applyProtection="1">
      <alignment horizontal="center" vertical="center" justifyLastLine="1"/>
    </xf>
    <xf numFmtId="0" fontId="21" fillId="4" borderId="8" xfId="0" applyFont="1" applyFill="1" applyBorder="1" applyAlignment="1" applyProtection="1">
      <alignment horizontal="center" vertical="center" justifyLastLine="1"/>
    </xf>
    <xf numFmtId="0" fontId="21" fillId="4" borderId="10" xfId="0" applyFont="1" applyFill="1" applyBorder="1" applyAlignment="1" applyProtection="1">
      <alignment horizontal="center" vertical="center" justifyLastLine="1"/>
    </xf>
    <xf numFmtId="0" fontId="21" fillId="4" borderId="36" xfId="0" applyFont="1" applyFill="1" applyBorder="1" applyAlignment="1" applyProtection="1">
      <alignment horizontal="center" vertical="center" justifyLastLine="1"/>
    </xf>
    <xf numFmtId="0" fontId="16" fillId="0" borderId="8" xfId="0" applyFont="1" applyFill="1" applyBorder="1" applyAlignment="1" applyProtection="1">
      <alignment horizontal="distributed" vertical="center" justifyLastLine="1"/>
    </xf>
    <xf numFmtId="0" fontId="16" fillId="0" borderId="9" xfId="0" applyFont="1" applyFill="1" applyBorder="1" applyAlignment="1" applyProtection="1">
      <alignment horizontal="distributed" vertical="center" justifyLastLine="1"/>
    </xf>
    <xf numFmtId="0" fontId="30" fillId="4" borderId="8" xfId="0" applyFont="1" applyFill="1" applyBorder="1" applyAlignment="1" applyProtection="1">
      <alignment horizontal="center" vertical="center" wrapText="1" shrinkToFit="1"/>
    </xf>
    <xf numFmtId="0" fontId="30" fillId="4" borderId="10" xfId="0" applyFont="1" applyFill="1" applyBorder="1" applyAlignment="1" applyProtection="1">
      <alignment horizontal="center" vertical="center" shrinkToFit="1"/>
    </xf>
    <xf numFmtId="0" fontId="15" fillId="4" borderId="36" xfId="0" applyFont="1" applyFill="1" applyBorder="1" applyAlignment="1" applyProtection="1">
      <alignment horizontal="center" vertical="center" wrapText="1" shrinkToFit="1"/>
    </xf>
    <xf numFmtId="0" fontId="17" fillId="0" borderId="1" xfId="0" applyFont="1" applyBorder="1" applyAlignment="1" applyProtection="1">
      <alignment horizontal="center" vertical="distributed" wrapText="1"/>
    </xf>
    <xf numFmtId="0" fontId="0" fillId="0" borderId="2" xfId="0" applyBorder="1" applyProtection="1"/>
    <xf numFmtId="0" fontId="0" fillId="0" borderId="3" xfId="0" applyBorder="1" applyProtection="1"/>
    <xf numFmtId="0" fontId="16" fillId="4" borderId="8" xfId="0" applyFont="1" applyFill="1" applyBorder="1" applyAlignment="1" applyProtection="1">
      <alignment horizontal="center" vertical="center"/>
    </xf>
    <xf numFmtId="0" fontId="16" fillId="4" borderId="9" xfId="0" applyFont="1" applyFill="1" applyBorder="1" applyAlignment="1" applyProtection="1">
      <alignment horizontal="center" vertical="center"/>
    </xf>
    <xf numFmtId="0" fontId="16" fillId="4" borderId="10" xfId="0" applyFont="1" applyFill="1" applyBorder="1" applyAlignment="1" applyProtection="1">
      <alignment horizontal="center" vertical="center"/>
    </xf>
    <xf numFmtId="0" fontId="16" fillId="0" borderId="4" xfId="0" applyFont="1" applyBorder="1" applyAlignment="1" applyProtection="1">
      <alignment horizontal="center" vertical="distributed" textRotation="255" wrapText="1"/>
    </xf>
    <xf numFmtId="0" fontId="0" fillId="0" borderId="0" xfId="0" applyProtection="1"/>
    <xf numFmtId="0" fontId="0" fillId="0" borderId="4" xfId="0" applyBorder="1" applyProtection="1"/>
    <xf numFmtId="0" fontId="0" fillId="0" borderId="5" xfId="0" applyBorder="1" applyProtection="1"/>
    <xf numFmtId="0" fontId="0" fillId="0" borderId="6" xfId="0" applyBorder="1" applyProtection="1"/>
    <xf numFmtId="0" fontId="15" fillId="4" borderId="8" xfId="0" applyFont="1" applyFill="1" applyBorder="1" applyAlignment="1" applyProtection="1">
      <alignment horizontal="center" vertical="center" wrapText="1" shrinkToFit="1"/>
    </xf>
    <xf numFmtId="0" fontId="15" fillId="4" borderId="10" xfId="0" applyFont="1" applyFill="1" applyBorder="1" applyAlignment="1" applyProtection="1">
      <alignment horizontal="center" vertical="center" wrapText="1" shrinkToFit="1"/>
    </xf>
    <xf numFmtId="0" fontId="21" fillId="4" borderId="36" xfId="0" applyFont="1" applyFill="1" applyBorder="1" applyAlignment="1" applyProtection="1">
      <alignment horizontal="center" vertical="center"/>
    </xf>
    <xf numFmtId="0" fontId="16" fillId="5" borderId="8" xfId="0" applyFont="1" applyFill="1" applyBorder="1" applyAlignment="1" applyProtection="1">
      <alignment horizontal="center" vertical="center" wrapText="1" justifyLastLine="1"/>
    </xf>
    <xf numFmtId="0" fontId="16" fillId="5" borderId="9" xfId="0" applyFont="1" applyFill="1" applyBorder="1" applyAlignment="1" applyProtection="1">
      <alignment horizontal="center" vertical="center" wrapText="1" justifyLastLine="1"/>
    </xf>
    <xf numFmtId="0" fontId="16" fillId="5" borderId="10" xfId="0" applyFont="1" applyFill="1" applyBorder="1" applyAlignment="1" applyProtection="1">
      <alignment horizontal="center" vertical="center" wrapText="1" justifyLastLine="1"/>
    </xf>
    <xf numFmtId="0" fontId="21" fillId="4" borderId="49" xfId="0" applyFont="1" applyFill="1" applyBorder="1" applyAlignment="1" applyProtection="1">
      <alignment horizontal="center" vertical="center" justifyLastLine="1"/>
    </xf>
    <xf numFmtId="0" fontId="21" fillId="4" borderId="49" xfId="0" applyFont="1" applyFill="1" applyBorder="1" applyAlignment="1" applyProtection="1">
      <alignment horizontal="center" vertical="center"/>
    </xf>
    <xf numFmtId="0" fontId="16" fillId="0" borderId="8" xfId="0" applyFont="1" applyBorder="1" applyAlignment="1" applyProtection="1">
      <alignment horizontal="center" vertical="distributed"/>
    </xf>
    <xf numFmtId="0" fontId="16" fillId="0" borderId="9" xfId="0" applyFont="1" applyBorder="1" applyAlignment="1" applyProtection="1">
      <alignment horizontal="center" vertical="distributed"/>
    </xf>
    <xf numFmtId="0" fontId="16" fillId="0" borderId="10" xfId="0" applyFont="1" applyBorder="1" applyAlignment="1" applyProtection="1">
      <alignment horizontal="center" vertical="distributed"/>
    </xf>
    <xf numFmtId="0" fontId="16" fillId="0" borderId="36" xfId="0" applyFont="1" applyBorder="1" applyAlignment="1" applyProtection="1">
      <alignment horizontal="center" vertical="center" wrapText="1"/>
    </xf>
    <xf numFmtId="0" fontId="16" fillId="0" borderId="36" xfId="0" applyFont="1" applyBorder="1" applyAlignment="1" applyProtection="1">
      <alignment horizontal="center" vertical="center" shrinkToFit="1"/>
    </xf>
    <xf numFmtId="0" fontId="16" fillId="0" borderId="28" xfId="0" applyFont="1" applyBorder="1" applyAlignment="1" applyProtection="1">
      <alignment horizontal="center" vertical="center" wrapText="1"/>
    </xf>
    <xf numFmtId="0" fontId="16" fillId="0" borderId="29" xfId="0" applyFont="1" applyBorder="1" applyAlignment="1" applyProtection="1">
      <alignment horizontal="center" vertical="center" wrapText="1"/>
    </xf>
    <xf numFmtId="0" fontId="16" fillId="0" borderId="63" xfId="0" applyFont="1" applyBorder="1" applyAlignment="1" applyProtection="1">
      <alignment horizontal="center" vertical="center" wrapText="1"/>
    </xf>
    <xf numFmtId="0" fontId="16" fillId="0" borderId="41" xfId="0" applyFont="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16" fillId="0" borderId="69" xfId="0" applyFont="1" applyBorder="1" applyAlignment="1" applyProtection="1">
      <alignment horizontal="center" vertical="center" wrapText="1"/>
    </xf>
    <xf numFmtId="0" fontId="15" fillId="4" borderId="64" xfId="0" applyFont="1" applyFill="1" applyBorder="1" applyAlignment="1" applyProtection="1">
      <alignment horizontal="center" vertical="center" wrapText="1" shrinkToFit="1"/>
    </xf>
    <xf numFmtId="0" fontId="15" fillId="4" borderId="52" xfId="0" applyFont="1" applyFill="1" applyBorder="1" applyAlignment="1" applyProtection="1">
      <alignment horizontal="center" vertical="center" wrapText="1" shrinkToFit="1"/>
    </xf>
    <xf numFmtId="0" fontId="15" fillId="4" borderId="53" xfId="0" applyFont="1" applyFill="1" applyBorder="1" applyAlignment="1" applyProtection="1">
      <alignment horizontal="center" vertical="center" wrapText="1" shrinkToFit="1"/>
    </xf>
    <xf numFmtId="0" fontId="16" fillId="6" borderId="50" xfId="0" applyFont="1" applyFill="1" applyBorder="1" applyAlignment="1" applyProtection="1">
      <alignment horizontal="center" vertical="center" justifyLastLine="1"/>
    </xf>
    <xf numFmtId="0" fontId="16" fillId="6" borderId="62" xfId="0" applyFont="1" applyFill="1" applyBorder="1" applyAlignment="1" applyProtection="1">
      <alignment horizontal="center" vertical="center" justifyLastLine="1"/>
    </xf>
    <xf numFmtId="0" fontId="16" fillId="6" borderId="51" xfId="0" applyFont="1" applyFill="1" applyBorder="1" applyAlignment="1" applyProtection="1">
      <alignment horizontal="center" vertical="center" justifyLastLine="1"/>
    </xf>
    <xf numFmtId="0" fontId="21" fillId="4" borderId="50" xfId="0" applyFont="1" applyFill="1" applyBorder="1" applyAlignment="1" applyProtection="1">
      <alignment horizontal="center" vertical="center" justifyLastLine="1"/>
    </xf>
    <xf numFmtId="0" fontId="21" fillId="4" borderId="51" xfId="0" applyFont="1" applyFill="1" applyBorder="1" applyAlignment="1" applyProtection="1">
      <alignment horizontal="center" vertical="center" justifyLastLine="1"/>
    </xf>
    <xf numFmtId="0" fontId="16" fillId="0" borderId="17"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16" fillId="0" borderId="17" xfId="0" applyFont="1" applyBorder="1" applyAlignment="1" applyProtection="1">
      <alignment horizontal="center" vertical="center" textRotation="255"/>
    </xf>
    <xf numFmtId="0" fontId="16" fillId="0" borderId="20" xfId="0" applyFont="1" applyBorder="1" applyAlignment="1" applyProtection="1">
      <alignment horizontal="center" vertical="center" textRotation="255"/>
    </xf>
    <xf numFmtId="0" fontId="27" fillId="0" borderId="1" xfId="0" applyFont="1" applyBorder="1" applyAlignment="1" applyProtection="1">
      <alignment horizontal="distributed" vertical="center" wrapText="1"/>
    </xf>
    <xf numFmtId="0" fontId="27" fillId="0" borderId="2" xfId="0" applyFont="1" applyBorder="1" applyAlignment="1" applyProtection="1">
      <alignment horizontal="distributed" vertical="center" wrapText="1"/>
    </xf>
    <xf numFmtId="0" fontId="27" fillId="0" borderId="4" xfId="0" applyFont="1" applyBorder="1" applyAlignment="1" applyProtection="1">
      <alignment horizontal="distributed" vertical="center" wrapText="1"/>
    </xf>
    <xf numFmtId="0" fontId="27" fillId="0" borderId="0" xfId="0" applyFont="1" applyBorder="1" applyAlignment="1" applyProtection="1">
      <alignment horizontal="distributed" vertical="center" wrapText="1"/>
    </xf>
    <xf numFmtId="0" fontId="27" fillId="0" borderId="2"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5" xfId="0" applyFont="1" applyBorder="1" applyAlignment="1" applyProtection="1">
      <alignment horizontal="distributed" vertical="center" wrapText="1"/>
    </xf>
    <xf numFmtId="0" fontId="27" fillId="0" borderId="6" xfId="0" applyFont="1" applyBorder="1" applyAlignment="1" applyProtection="1">
      <alignment horizontal="distributed" vertical="center" wrapText="1"/>
    </xf>
    <xf numFmtId="0" fontId="26" fillId="0" borderId="0" xfId="0" applyFont="1" applyBorder="1" applyAlignment="1" applyProtection="1">
      <alignment horizontal="center" vertical="center" wrapText="1"/>
    </xf>
    <xf numFmtId="0" fontId="26" fillId="0" borderId="6" xfId="0" applyFont="1" applyBorder="1" applyAlignment="1" applyProtection="1">
      <alignment horizontal="center" vertical="center" wrapText="1"/>
    </xf>
    <xf numFmtId="0" fontId="30" fillId="4" borderId="52" xfId="0" applyFont="1" applyFill="1" applyBorder="1" applyAlignment="1" applyProtection="1">
      <alignment horizontal="center" vertical="center" wrapText="1" shrinkToFit="1"/>
    </xf>
    <xf numFmtId="0" fontId="30" fillId="4" borderId="53" xfId="0" applyFont="1" applyFill="1" applyBorder="1" applyAlignment="1" applyProtection="1">
      <alignment horizontal="center" vertical="center" shrinkToFit="1"/>
    </xf>
    <xf numFmtId="0" fontId="15" fillId="4" borderId="65" xfId="0" applyFont="1" applyFill="1" applyBorder="1" applyAlignment="1" applyProtection="1">
      <alignment horizontal="center" vertical="center" wrapText="1" shrinkToFit="1"/>
    </xf>
    <xf numFmtId="0" fontId="21" fillId="4" borderId="66" xfId="0" applyFont="1" applyFill="1" applyBorder="1" applyAlignment="1" applyProtection="1">
      <alignment horizontal="center" vertical="center" justifyLastLine="1"/>
    </xf>
    <xf numFmtId="0" fontId="21" fillId="4" borderId="66" xfId="0" applyFont="1" applyFill="1" applyBorder="1" applyAlignment="1" applyProtection="1">
      <alignment horizontal="center" vertical="center"/>
    </xf>
    <xf numFmtId="0" fontId="21" fillId="4" borderId="67" xfId="0" applyFont="1" applyFill="1" applyBorder="1" applyAlignment="1" applyProtection="1">
      <alignment horizontal="center" vertical="center"/>
    </xf>
    <xf numFmtId="0" fontId="26" fillId="0" borderId="4" xfId="0" applyFont="1" applyBorder="1" applyAlignment="1" applyProtection="1">
      <alignment horizontal="center" vertical="center" wrapText="1"/>
    </xf>
    <xf numFmtId="0" fontId="31" fillId="7" borderId="8" xfId="0" applyFont="1" applyFill="1" applyBorder="1" applyAlignment="1" applyProtection="1">
      <alignment horizontal="center" vertical="center" justifyLastLine="1"/>
    </xf>
    <xf numFmtId="0" fontId="31" fillId="7" borderId="9" xfId="0" applyFont="1" applyFill="1" applyBorder="1" applyAlignment="1" applyProtection="1">
      <alignment horizontal="center" vertical="center" justifyLastLine="1"/>
    </xf>
    <xf numFmtId="0" fontId="31" fillId="7" borderId="38" xfId="0" applyFont="1" applyFill="1" applyBorder="1" applyAlignment="1" applyProtection="1">
      <alignment horizontal="center" vertical="center" justifyLastLine="1"/>
    </xf>
    <xf numFmtId="0" fontId="16" fillId="0" borderId="36" xfId="0" applyFont="1" applyBorder="1" applyAlignment="1" applyProtection="1">
      <alignment horizontal="center" vertical="center" wrapText="1" shrinkToFit="1"/>
    </xf>
    <xf numFmtId="0" fontId="21" fillId="4" borderId="20" xfId="0" applyFont="1" applyFill="1" applyBorder="1" applyAlignment="1" applyProtection="1">
      <alignment horizontal="center" vertical="center" justifyLastLine="1"/>
    </xf>
    <xf numFmtId="0" fontId="21" fillId="4" borderId="4" xfId="0" applyFont="1" applyFill="1" applyBorder="1" applyAlignment="1" applyProtection="1">
      <alignment horizontal="center" vertical="center" justifyLastLine="1"/>
    </xf>
    <xf numFmtId="0" fontId="21" fillId="4" borderId="23" xfId="0" applyFont="1" applyFill="1" applyBorder="1" applyAlignment="1" applyProtection="1">
      <alignment horizontal="center" vertical="center" justifyLastLine="1"/>
    </xf>
    <xf numFmtId="0" fontId="21" fillId="7" borderId="43" xfId="0" applyFont="1" applyFill="1" applyBorder="1" applyAlignment="1" applyProtection="1">
      <alignment horizontal="center" vertical="center" wrapText="1"/>
    </xf>
    <xf numFmtId="0" fontId="21" fillId="7" borderId="69" xfId="0" applyFont="1" applyFill="1" applyBorder="1" applyAlignment="1" applyProtection="1">
      <alignment horizontal="center" vertical="center" wrapText="1"/>
    </xf>
    <xf numFmtId="0" fontId="21" fillId="7" borderId="70" xfId="0" applyFont="1" applyFill="1" applyBorder="1" applyAlignment="1" applyProtection="1">
      <alignment horizontal="center" vertical="center" wrapText="1"/>
    </xf>
    <xf numFmtId="0" fontId="21" fillId="7" borderId="66" xfId="0" applyFont="1" applyFill="1" applyBorder="1" applyAlignment="1" applyProtection="1">
      <alignment horizontal="center" vertical="center" wrapText="1"/>
    </xf>
    <xf numFmtId="0" fontId="21" fillId="7" borderId="67" xfId="0" applyFont="1" applyFill="1" applyBorder="1" applyAlignment="1" applyProtection="1">
      <alignment horizontal="center" vertical="center" wrapText="1"/>
    </xf>
    <xf numFmtId="0" fontId="15" fillId="7" borderId="24" xfId="0" applyFont="1" applyFill="1" applyBorder="1" applyAlignment="1" applyProtection="1">
      <alignment horizontal="center" vertical="center" wrapText="1"/>
    </xf>
    <xf numFmtId="0" fontId="15" fillId="7" borderId="5" xfId="0" applyFont="1" applyFill="1" applyBorder="1" applyAlignment="1" applyProtection="1">
      <alignment horizontal="center" vertical="center" wrapText="1"/>
    </xf>
    <xf numFmtId="0" fontId="15" fillId="7" borderId="68" xfId="0" applyFont="1" applyFill="1" applyBorder="1" applyAlignment="1" applyProtection="1">
      <alignment horizontal="center" vertical="center" wrapText="1"/>
    </xf>
    <xf numFmtId="0" fontId="21" fillId="7" borderId="50" xfId="0" applyFont="1" applyFill="1" applyBorder="1" applyAlignment="1" applyProtection="1">
      <alignment horizontal="center" vertical="center" wrapText="1"/>
    </xf>
    <xf numFmtId="0" fontId="21" fillId="7" borderId="51" xfId="0" applyFont="1" applyFill="1" applyBorder="1" applyAlignment="1" applyProtection="1">
      <alignment horizontal="center" vertical="center" wrapText="1"/>
    </xf>
    <xf numFmtId="0" fontId="15" fillId="7" borderId="7" xfId="0" applyFont="1" applyFill="1" applyBorder="1" applyAlignment="1" applyProtection="1">
      <alignment horizontal="center" vertical="center" wrapText="1"/>
    </xf>
    <xf numFmtId="0" fontId="25" fillId="0" borderId="36" xfId="0" applyFont="1" applyBorder="1" applyAlignment="1" applyProtection="1">
      <alignment horizontal="center" vertical="center"/>
    </xf>
    <xf numFmtId="0" fontId="25" fillId="0" borderId="36" xfId="0" applyFont="1" applyFill="1" applyBorder="1" applyAlignment="1" applyProtection="1">
      <alignment horizontal="center" vertical="center" shrinkToFit="1"/>
    </xf>
    <xf numFmtId="0" fontId="15" fillId="6" borderId="8" xfId="0" applyFont="1" applyFill="1" applyBorder="1" applyAlignment="1" applyProtection="1">
      <alignment horizontal="distributed" vertical="center"/>
    </xf>
    <xf numFmtId="0" fontId="15" fillId="6" borderId="9" xfId="0" applyFont="1" applyFill="1" applyBorder="1" applyAlignment="1" applyProtection="1">
      <alignment horizontal="distributed" vertical="center"/>
    </xf>
    <xf numFmtId="0" fontId="15" fillId="6" borderId="71" xfId="0" applyFont="1" applyFill="1" applyBorder="1" applyAlignment="1" applyProtection="1">
      <alignment horizontal="distributed" vertical="center"/>
    </xf>
    <xf numFmtId="0" fontId="21" fillId="0" borderId="80" xfId="0" applyFont="1" applyFill="1" applyBorder="1" applyAlignment="1" applyProtection="1">
      <alignment horizontal="distributed" vertical="center"/>
    </xf>
    <xf numFmtId="0" fontId="21" fillId="0" borderId="71" xfId="0" applyFont="1" applyFill="1" applyBorder="1" applyAlignment="1" applyProtection="1">
      <alignment horizontal="distributed" vertical="center"/>
    </xf>
    <xf numFmtId="0" fontId="21" fillId="7" borderId="79" xfId="0" applyFont="1" applyFill="1" applyBorder="1" applyAlignment="1" applyProtection="1">
      <alignment horizontal="center" vertical="center" wrapText="1"/>
    </xf>
    <xf numFmtId="0" fontId="21" fillId="7" borderId="53" xfId="0" applyFont="1" applyFill="1" applyBorder="1" applyAlignment="1" applyProtection="1">
      <alignment horizontal="center" vertical="center" wrapText="1"/>
    </xf>
    <xf numFmtId="0" fontId="15" fillId="5" borderId="8" xfId="0" applyFont="1" applyFill="1" applyBorder="1" applyAlignment="1" applyProtection="1">
      <alignment horizontal="distributed" vertical="center"/>
    </xf>
    <xf numFmtId="0" fontId="15" fillId="5" borderId="9" xfId="0" applyFont="1" applyFill="1" applyBorder="1" applyAlignment="1" applyProtection="1">
      <alignment horizontal="distributed" vertical="center"/>
    </xf>
    <xf numFmtId="0" fontId="15" fillId="5" borderId="71" xfId="0" applyFont="1" applyFill="1" applyBorder="1" applyAlignment="1" applyProtection="1">
      <alignment horizontal="distributed"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5" fillId="0" borderId="9" xfId="0" applyFont="1" applyBorder="1" applyAlignment="1" applyProtection="1">
      <alignment vertical="center" wrapText="1"/>
    </xf>
    <xf numFmtId="0" fontId="15" fillId="0" borderId="10" xfId="0" applyFont="1" applyBorder="1" applyAlignment="1" applyProtection="1">
      <alignment vertical="center" wrapText="1"/>
    </xf>
    <xf numFmtId="0" fontId="21" fillId="7" borderId="52" xfId="0" applyFont="1" applyFill="1" applyBorder="1" applyAlignment="1" applyProtection="1">
      <alignment horizontal="center" vertical="center" wrapText="1"/>
    </xf>
    <xf numFmtId="0" fontId="21" fillId="0" borderId="72" xfId="0" applyFont="1" applyFill="1" applyBorder="1" applyAlignment="1" applyProtection="1">
      <alignment horizontal="distributed" vertical="center"/>
    </xf>
    <xf numFmtId="0" fontId="21" fillId="0" borderId="73" xfId="0" applyFont="1" applyFill="1" applyBorder="1" applyAlignment="1" applyProtection="1">
      <alignment horizontal="distributed" vertical="center"/>
    </xf>
    <xf numFmtId="0" fontId="20" fillId="2" borderId="74" xfId="0" applyNumberFormat="1" applyFont="1" applyFill="1" applyBorder="1" applyAlignment="1" applyProtection="1">
      <alignment horizontal="center" vertical="center"/>
    </xf>
    <xf numFmtId="0" fontId="20" fillId="2" borderId="2" xfId="0" applyNumberFormat="1" applyFont="1" applyFill="1" applyBorder="1" applyAlignment="1" applyProtection="1">
      <alignment horizontal="center" vertical="center"/>
    </xf>
    <xf numFmtId="0" fontId="20" fillId="2" borderId="75" xfId="0" applyNumberFormat="1" applyFont="1" applyFill="1" applyBorder="1" applyAlignment="1" applyProtection="1">
      <alignment horizontal="center" vertical="center"/>
    </xf>
    <xf numFmtId="0" fontId="20" fillId="2" borderId="81" xfId="0" applyNumberFormat="1" applyFont="1" applyFill="1" applyBorder="1" applyAlignment="1" applyProtection="1">
      <alignment horizontal="center" vertical="center"/>
    </xf>
    <xf numFmtId="0" fontId="20" fillId="2" borderId="0" xfId="0" applyNumberFormat="1" applyFont="1" applyFill="1" applyBorder="1" applyAlignment="1" applyProtection="1">
      <alignment horizontal="center" vertical="center"/>
    </xf>
    <xf numFmtId="0" fontId="20" fillId="2" borderId="82" xfId="0" applyNumberFormat="1" applyFont="1" applyFill="1" applyBorder="1" applyAlignment="1" applyProtection="1">
      <alignment horizontal="center" vertical="center"/>
    </xf>
    <xf numFmtId="0" fontId="20" fillId="2" borderId="86" xfId="0" applyNumberFormat="1" applyFont="1" applyFill="1" applyBorder="1" applyAlignment="1" applyProtection="1">
      <alignment horizontal="center" vertical="center"/>
    </xf>
    <xf numFmtId="0" fontId="20" fillId="2" borderId="87" xfId="0" applyNumberFormat="1" applyFont="1" applyFill="1" applyBorder="1" applyAlignment="1" applyProtection="1">
      <alignment horizontal="center" vertical="center"/>
    </xf>
    <xf numFmtId="0" fontId="20" fillId="2" borderId="88" xfId="0" applyNumberFormat="1" applyFont="1" applyFill="1" applyBorder="1" applyAlignment="1" applyProtection="1">
      <alignment horizontal="center" vertical="center"/>
    </xf>
    <xf numFmtId="0" fontId="16" fillId="3" borderId="52" xfId="0" applyFont="1" applyFill="1" applyBorder="1" applyAlignment="1" applyProtection="1">
      <alignment horizontal="center" vertical="center" justifyLastLine="1"/>
    </xf>
    <xf numFmtId="0" fontId="16" fillId="3" borderId="79" xfId="0" applyFont="1" applyFill="1" applyBorder="1" applyAlignment="1" applyProtection="1">
      <alignment horizontal="center" vertical="center" justifyLastLine="1"/>
    </xf>
    <xf numFmtId="0" fontId="16" fillId="3" borderId="53" xfId="0" applyFont="1" applyFill="1" applyBorder="1" applyAlignment="1" applyProtection="1">
      <alignment horizontal="center" vertical="center" justifyLastLine="1"/>
    </xf>
    <xf numFmtId="0" fontId="25" fillId="0" borderId="36" xfId="0" applyFont="1" applyBorder="1" applyAlignment="1" applyProtection="1">
      <alignment horizontal="center" vertical="center" shrinkToFit="1"/>
    </xf>
    <xf numFmtId="0" fontId="25" fillId="0" borderId="36" xfId="0" applyFont="1" applyBorder="1" applyAlignment="1" applyProtection="1">
      <alignment horizontal="center" vertical="center" wrapText="1"/>
    </xf>
    <xf numFmtId="0" fontId="15" fillId="0" borderId="8" xfId="0" applyFont="1" applyBorder="1" applyAlignment="1" applyProtection="1">
      <alignment horizontal="distributed" vertical="center"/>
    </xf>
    <xf numFmtId="0" fontId="15" fillId="0" borderId="9" xfId="0" applyFont="1" applyBorder="1" applyAlignment="1" applyProtection="1">
      <alignment horizontal="distributed" vertical="center"/>
    </xf>
    <xf numFmtId="0" fontId="15" fillId="0" borderId="71" xfId="0" applyFont="1" applyBorder="1" applyAlignment="1" applyProtection="1">
      <alignment horizontal="distributed" vertical="center"/>
    </xf>
    <xf numFmtId="0" fontId="33" fillId="0" borderId="36" xfId="0" applyFont="1" applyBorder="1" applyAlignment="1" applyProtection="1">
      <alignment horizontal="center" vertical="center" wrapText="1"/>
    </xf>
    <xf numFmtId="0" fontId="15" fillId="3" borderId="8" xfId="0" applyFont="1" applyFill="1" applyBorder="1" applyAlignment="1" applyProtection="1">
      <alignment horizontal="distributed" vertical="center"/>
    </xf>
    <xf numFmtId="0" fontId="15" fillId="3" borderId="9" xfId="0" applyFont="1" applyFill="1" applyBorder="1" applyAlignment="1" applyProtection="1">
      <alignment horizontal="distributed" vertical="center"/>
    </xf>
    <xf numFmtId="0" fontId="15" fillId="3" borderId="71" xfId="0" applyFont="1" applyFill="1" applyBorder="1" applyAlignment="1" applyProtection="1">
      <alignment horizontal="distributed" vertical="center"/>
    </xf>
    <xf numFmtId="0" fontId="20" fillId="2" borderId="92" xfId="0" applyFont="1" applyFill="1" applyBorder="1" applyAlignment="1" applyProtection="1">
      <alignment horizontal="center" vertical="center"/>
    </xf>
    <xf numFmtId="0" fontId="20" fillId="2" borderId="93" xfId="0" applyFont="1" applyFill="1" applyBorder="1" applyAlignment="1" applyProtection="1">
      <alignment horizontal="center" vertical="center"/>
    </xf>
    <xf numFmtId="0" fontId="20" fillId="2" borderId="94" xfId="0" applyFont="1" applyFill="1" applyBorder="1" applyAlignment="1" applyProtection="1">
      <alignment horizontal="center" vertical="center"/>
    </xf>
    <xf numFmtId="0" fontId="20" fillId="2" borderId="81"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0" fillId="2" borderId="82" xfId="0" applyFont="1" applyFill="1" applyBorder="1" applyAlignment="1" applyProtection="1">
      <alignment horizontal="center" vertical="center"/>
    </xf>
    <xf numFmtId="0" fontId="20" fillId="2" borderId="86" xfId="0" applyFont="1" applyFill="1" applyBorder="1" applyAlignment="1" applyProtection="1">
      <alignment horizontal="center" vertical="center"/>
    </xf>
    <xf numFmtId="0" fontId="20" fillId="2" borderId="87" xfId="0" applyFont="1" applyFill="1" applyBorder="1" applyAlignment="1" applyProtection="1">
      <alignment horizontal="center" vertical="center"/>
    </xf>
    <xf numFmtId="0" fontId="20" fillId="2" borderId="88" xfId="0" applyFont="1" applyFill="1" applyBorder="1" applyAlignment="1" applyProtection="1">
      <alignment horizontal="center" vertical="center"/>
    </xf>
    <xf numFmtId="0" fontId="25" fillId="0" borderId="36" xfId="0" applyFont="1" applyFill="1" applyBorder="1" applyAlignment="1" applyProtection="1">
      <alignment horizontal="center" vertical="center" wrapText="1"/>
    </xf>
    <xf numFmtId="0" fontId="27" fillId="0" borderId="8" xfId="0" applyFont="1" applyBorder="1" applyAlignment="1" applyProtection="1">
      <alignment horizontal="distributed" vertical="center" shrinkToFit="1"/>
    </xf>
    <xf numFmtId="0" fontId="27" fillId="0" borderId="9" xfId="0" applyFont="1" applyBorder="1" applyProtection="1"/>
    <xf numFmtId="0" fontId="27" fillId="0" borderId="71" xfId="0" applyFont="1" applyBorder="1" applyProtection="1"/>
    <xf numFmtId="0" fontId="26" fillId="0" borderId="36" xfId="0" applyFont="1" applyBorder="1" applyAlignment="1" applyProtection="1">
      <alignment horizontal="center" vertical="center" wrapText="1"/>
    </xf>
    <xf numFmtId="0" fontId="25" fillId="0" borderId="8" xfId="2" applyFont="1" applyBorder="1" applyAlignment="1" applyProtection="1">
      <alignment vertical="center" shrinkToFit="1"/>
    </xf>
    <xf numFmtId="0" fontId="25" fillId="0" borderId="9" xfId="2" applyFont="1" applyBorder="1" applyAlignment="1" applyProtection="1">
      <alignment vertical="center" shrinkToFit="1"/>
    </xf>
    <xf numFmtId="0" fontId="25" fillId="0" borderId="10" xfId="2" applyFont="1" applyBorder="1" applyAlignment="1" applyProtection="1">
      <alignment vertical="center" shrinkToFit="1"/>
    </xf>
    <xf numFmtId="0" fontId="25" fillId="0" borderId="8" xfId="0" applyFont="1" applyBorder="1" applyAlignment="1" applyProtection="1">
      <alignment vertical="center" shrinkToFit="1"/>
    </xf>
    <xf numFmtId="0" fontId="25" fillId="0" borderId="9" xfId="0" applyFont="1" applyBorder="1" applyAlignment="1" applyProtection="1">
      <alignment vertical="center" shrinkToFit="1"/>
    </xf>
    <xf numFmtId="0" fontId="25" fillId="0" borderId="10" xfId="0" applyFont="1" applyBorder="1" applyAlignment="1" applyProtection="1">
      <alignment vertical="center" shrinkToFit="1"/>
    </xf>
    <xf numFmtId="0" fontId="15" fillId="0" borderId="36" xfId="0" applyFont="1" applyBorder="1" applyAlignment="1" applyProtection="1">
      <alignment horizontal="center" vertical="center"/>
    </xf>
    <xf numFmtId="0" fontId="25" fillId="0" borderId="36" xfId="0" applyFont="1" applyBorder="1" applyAlignment="1" applyProtection="1">
      <alignment vertical="center" shrinkToFit="1"/>
    </xf>
    <xf numFmtId="0" fontId="16" fillId="0" borderId="36" xfId="0" applyFont="1" applyBorder="1" applyAlignment="1" applyProtection="1">
      <alignment horizontal="center" vertical="center" textRotation="255" shrinkToFit="1"/>
    </xf>
    <xf numFmtId="0" fontId="25" fillId="0" borderId="1" xfId="2" applyFont="1" applyBorder="1" applyAlignment="1" applyProtection="1">
      <alignment horizontal="center" vertical="center" textRotation="255" wrapText="1" shrinkToFit="1"/>
    </xf>
    <xf numFmtId="0" fontId="25" fillId="0" borderId="3" xfId="2" applyFont="1" applyBorder="1" applyAlignment="1" applyProtection="1">
      <alignment horizontal="center" vertical="center" textRotation="255" wrapText="1" shrinkToFit="1"/>
    </xf>
    <xf numFmtId="0" fontId="25" fillId="0" borderId="4" xfId="2" applyFont="1" applyBorder="1" applyAlignment="1" applyProtection="1">
      <alignment horizontal="center" vertical="center" textRotation="255" wrapText="1" shrinkToFit="1"/>
    </xf>
    <xf numFmtId="0" fontId="25" fillId="0" borderId="23" xfId="2" applyFont="1" applyBorder="1" applyAlignment="1" applyProtection="1">
      <alignment horizontal="center" vertical="center" textRotation="255" wrapText="1" shrinkToFit="1"/>
    </xf>
    <xf numFmtId="0" fontId="25" fillId="0" borderId="5" xfId="2" applyFont="1" applyBorder="1" applyAlignment="1" applyProtection="1">
      <alignment horizontal="center" vertical="center" textRotation="255" wrapText="1" shrinkToFit="1"/>
    </xf>
    <xf numFmtId="0" fontId="25" fillId="0" borderId="7" xfId="2" applyFont="1" applyBorder="1" applyAlignment="1" applyProtection="1">
      <alignment horizontal="center" vertical="center" textRotation="255" wrapText="1" shrinkToFit="1"/>
    </xf>
    <xf numFmtId="0" fontId="27" fillId="0" borderId="9" xfId="0" applyFont="1" applyBorder="1" applyAlignment="1" applyProtection="1">
      <alignment horizontal="distributed" vertical="center" shrinkToFit="1"/>
    </xf>
    <xf numFmtId="0" fontId="27" fillId="0" borderId="71" xfId="0" applyFont="1" applyBorder="1" applyAlignment="1" applyProtection="1">
      <alignment horizontal="distributed" vertical="center" shrinkToFit="1"/>
    </xf>
    <xf numFmtId="0" fontId="30" fillId="0" borderId="36" xfId="0" applyFont="1" applyBorder="1" applyAlignment="1" applyProtection="1">
      <alignment horizontal="center" vertical="center" wrapText="1"/>
    </xf>
    <xf numFmtId="0" fontId="21" fillId="0" borderId="99" xfId="0" applyFont="1" applyFill="1" applyBorder="1" applyAlignment="1" applyProtection="1">
      <alignment horizontal="distributed" vertical="center"/>
    </xf>
    <xf numFmtId="0" fontId="21" fillId="0" borderId="100" xfId="0" applyFont="1" applyFill="1" applyBorder="1" applyAlignment="1" applyProtection="1">
      <alignment horizontal="distributed" vertical="center"/>
    </xf>
    <xf numFmtId="0" fontId="0" fillId="0" borderId="5" xfId="0" applyFont="1" applyFill="1" applyBorder="1" applyAlignment="1" applyProtection="1">
      <alignment horizontal="right" vertical="center" shrinkToFit="1"/>
    </xf>
    <xf numFmtId="0" fontId="0" fillId="0" borderId="6" xfId="0" applyFont="1" applyFill="1" applyBorder="1" applyAlignment="1" applyProtection="1">
      <alignment horizontal="right" vertical="center" shrinkToFit="1"/>
    </xf>
    <xf numFmtId="0" fontId="0" fillId="0" borderId="7" xfId="0" applyFont="1" applyFill="1" applyBorder="1" applyAlignment="1" applyProtection="1">
      <alignment horizontal="right" vertical="center" shrinkToFit="1"/>
    </xf>
    <xf numFmtId="176" fontId="28" fillId="1" borderId="8" xfId="0" applyNumberFormat="1" applyFont="1" applyFill="1" applyBorder="1" applyAlignment="1" applyProtection="1">
      <alignment horizontal="center" vertical="center"/>
    </xf>
    <xf numFmtId="176" fontId="28" fillId="1" borderId="9" xfId="0" applyNumberFormat="1" applyFont="1" applyFill="1" applyBorder="1" applyAlignment="1" applyProtection="1">
      <alignment horizontal="center" vertical="center"/>
    </xf>
    <xf numFmtId="176" fontId="28" fillId="0" borderId="9" xfId="0" applyNumberFormat="1" applyFont="1" applyBorder="1" applyAlignment="1" applyProtection="1">
      <alignment horizontal="center" vertical="center"/>
    </xf>
    <xf numFmtId="176" fontId="34" fillId="0" borderId="9" xfId="0" applyNumberFormat="1" applyFont="1" applyBorder="1" applyAlignment="1" applyProtection="1">
      <alignment horizontal="center" vertical="center"/>
    </xf>
    <xf numFmtId="0" fontId="25" fillId="0" borderId="165" xfId="0" applyFont="1" applyBorder="1" applyAlignment="1" applyProtection="1">
      <alignment horizontal="center" vertical="center" shrinkToFit="1"/>
    </xf>
    <xf numFmtId="0" fontId="25" fillId="0" borderId="166" xfId="0" applyFont="1" applyBorder="1" applyAlignment="1" applyProtection="1">
      <alignment horizontal="center" vertical="center" shrinkToFit="1"/>
    </xf>
    <xf numFmtId="0" fontId="25" fillId="0" borderId="167" xfId="0" applyFont="1" applyBorder="1" applyAlignment="1" applyProtection="1">
      <alignment horizontal="center" vertical="center" shrinkToFit="1"/>
    </xf>
    <xf numFmtId="49" fontId="37" fillId="0" borderId="1" xfId="0" applyNumberFormat="1" applyFont="1" applyFill="1" applyBorder="1" applyAlignment="1" applyProtection="1">
      <alignment horizontal="center" vertical="center"/>
    </xf>
    <xf numFmtId="49" fontId="37" fillId="0" borderId="3" xfId="0" applyNumberFormat="1" applyFont="1" applyFill="1" applyBorder="1" applyAlignment="1" applyProtection="1">
      <alignment horizontal="center" vertical="center"/>
    </xf>
    <xf numFmtId="49" fontId="37" fillId="0" borderId="5" xfId="0" applyNumberFormat="1" applyFont="1" applyFill="1" applyBorder="1" applyAlignment="1" applyProtection="1">
      <alignment horizontal="center" vertical="center"/>
    </xf>
    <xf numFmtId="49" fontId="37" fillId="0" borderId="7" xfId="0" applyNumberFormat="1" applyFont="1" applyFill="1" applyBorder="1" applyAlignment="1" applyProtection="1">
      <alignment horizontal="center" vertical="center"/>
    </xf>
    <xf numFmtId="0" fontId="0" fillId="0" borderId="1" xfId="0" applyFont="1" applyFill="1" applyBorder="1" applyAlignment="1" applyProtection="1">
      <alignment horizontal="center" vertical="center" shrinkToFit="1"/>
    </xf>
    <xf numFmtId="0" fontId="0" fillId="0" borderId="2" xfId="0" applyFont="1" applyFill="1" applyBorder="1" applyAlignment="1" applyProtection="1">
      <alignment horizontal="center" vertical="center" shrinkToFit="1"/>
    </xf>
    <xf numFmtId="0" fontId="0" fillId="0" borderId="3" xfId="0" applyFont="1" applyFill="1" applyBorder="1" applyAlignment="1" applyProtection="1">
      <alignment horizontal="center" vertical="center" shrinkToFit="1"/>
    </xf>
    <xf numFmtId="0" fontId="19" fillId="0" borderId="1"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10" fillId="0" borderId="0" xfId="0" applyFont="1" applyAlignment="1" applyProtection="1">
      <alignment horizontal="center"/>
    </xf>
    <xf numFmtId="0" fontId="16" fillId="0" borderId="11" xfId="0" applyFont="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39" xfId="0" applyFont="1" applyBorder="1" applyAlignment="1" applyProtection="1">
      <alignment horizontal="center" vertical="center"/>
    </xf>
    <xf numFmtId="0" fontId="16" fillId="0" borderId="169" xfId="0" applyFont="1" applyBorder="1" applyAlignment="1" applyProtection="1">
      <alignment horizontal="center" vertical="center"/>
    </xf>
    <xf numFmtId="0" fontId="16" fillId="0" borderId="168" xfId="0" applyFont="1" applyBorder="1" applyAlignment="1" applyProtection="1">
      <alignment horizontal="center" vertical="center"/>
    </xf>
    <xf numFmtId="0" fontId="0" fillId="0" borderId="1"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176" fontId="35" fillId="0" borderId="9" xfId="0" applyNumberFormat="1"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10" xfId="0" applyFont="1" applyBorder="1" applyAlignment="1" applyProtection="1">
      <alignment horizontal="center" vertical="center"/>
    </xf>
    <xf numFmtId="0" fontId="25" fillId="0" borderId="36" xfId="2" applyFont="1" applyBorder="1" applyAlignment="1" applyProtection="1">
      <alignment vertical="center" wrapText="1" shrinkToFit="1"/>
    </xf>
    <xf numFmtId="0" fontId="19" fillId="0" borderId="37" xfId="0" applyFont="1" applyFill="1" applyBorder="1" applyAlignment="1" applyProtection="1">
      <alignment horizontal="distributed" vertical="center" justifyLastLine="1"/>
    </xf>
    <xf numFmtId="0" fontId="19" fillId="0" borderId="38" xfId="0" applyFont="1" applyFill="1" applyBorder="1" applyAlignment="1" applyProtection="1">
      <alignment horizontal="distributed" vertical="center" justifyLastLine="1"/>
    </xf>
    <xf numFmtId="0" fontId="16" fillId="0" borderId="1" xfId="0" applyFont="1" applyBorder="1" applyAlignment="1" applyProtection="1">
      <alignment horizontal="center" vertical="center" shrinkToFit="1"/>
    </xf>
    <xf numFmtId="0" fontId="16" fillId="0" borderId="2" xfId="0" applyFont="1" applyBorder="1" applyAlignment="1" applyProtection="1">
      <alignment horizontal="center" vertical="center" shrinkToFit="1"/>
    </xf>
    <xf numFmtId="0" fontId="16" fillId="0" borderId="3" xfId="0" applyFont="1" applyBorder="1" applyAlignment="1" applyProtection="1">
      <alignment horizontal="center" vertical="center" shrinkToFit="1"/>
    </xf>
    <xf numFmtId="0" fontId="16" fillId="0" borderId="5" xfId="0" applyFont="1" applyBorder="1" applyAlignment="1" applyProtection="1">
      <alignment horizontal="center" vertical="center" shrinkToFit="1"/>
    </xf>
    <xf numFmtId="0" fontId="16" fillId="0" borderId="6" xfId="0" applyFont="1" applyBorder="1" applyAlignment="1" applyProtection="1">
      <alignment horizontal="center" vertical="center" shrinkToFit="1"/>
    </xf>
    <xf numFmtId="0" fontId="16" fillId="0" borderId="7" xfId="0" applyFont="1" applyBorder="1" applyAlignment="1" applyProtection="1">
      <alignment horizontal="center" vertical="center" shrinkToFit="1"/>
    </xf>
    <xf numFmtId="0" fontId="10" fillId="0" borderId="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6" fillId="0" borderId="0" xfId="0" applyFont="1" applyAlignment="1" applyProtection="1">
      <alignment horizontal="center" wrapText="1"/>
      <protection locked="0"/>
    </xf>
    <xf numFmtId="0" fontId="16" fillId="0" borderId="6" xfId="0" applyFont="1" applyBorder="1" applyAlignment="1" applyProtection="1">
      <alignment horizontal="center" wrapText="1"/>
      <protection locked="0"/>
    </xf>
    <xf numFmtId="0" fontId="16" fillId="0" borderId="13" xfId="0" applyFont="1" applyBorder="1" applyAlignment="1" applyProtection="1">
      <alignment horizontal="center" vertical="center"/>
    </xf>
    <xf numFmtId="0" fontId="16" fillId="0" borderId="127" xfId="0" applyFont="1" applyBorder="1" applyAlignment="1" applyProtection="1">
      <alignment horizontal="center" vertical="center"/>
    </xf>
    <xf numFmtId="0" fontId="16" fillId="0" borderId="62" xfId="0" applyFont="1" applyBorder="1" applyAlignment="1" applyProtection="1">
      <alignment horizontal="center" vertical="center"/>
    </xf>
    <xf numFmtId="0" fontId="15" fillId="0" borderId="11" xfId="0" applyFont="1" applyBorder="1" applyAlignment="1" applyProtection="1">
      <alignment horizontal="right" vertical="top"/>
    </xf>
    <xf numFmtId="0" fontId="15" fillId="0" borderId="12" xfId="0" applyFont="1" applyBorder="1" applyAlignment="1" applyProtection="1">
      <alignment horizontal="right" vertical="top"/>
    </xf>
    <xf numFmtId="0" fontId="15" fillId="0" borderId="13" xfId="0" applyFont="1" applyBorder="1" applyAlignment="1" applyProtection="1">
      <alignment horizontal="right" vertical="top"/>
    </xf>
    <xf numFmtId="0" fontId="16" fillId="0" borderId="37" xfId="0" applyFont="1" applyFill="1" applyBorder="1" applyAlignment="1" applyProtection="1">
      <alignment horizontal="center" vertical="center" justifyLastLine="1"/>
    </xf>
    <xf numFmtId="0" fontId="16" fillId="0" borderId="9" xfId="0" applyFont="1" applyFill="1" applyBorder="1" applyAlignment="1" applyProtection="1">
      <alignment horizontal="center" vertical="center" justifyLastLine="1"/>
    </xf>
    <xf numFmtId="0" fontId="16" fillId="0" borderId="10" xfId="0" applyFont="1" applyFill="1" applyBorder="1" applyAlignment="1" applyProtection="1">
      <alignment horizontal="center" vertical="center" justifyLastLine="1"/>
    </xf>
    <xf numFmtId="0" fontId="21" fillId="0" borderId="37" xfId="0" applyFont="1" applyFill="1" applyBorder="1" applyAlignment="1" applyProtection="1">
      <alignment horizontal="center" vertical="center" justifyLastLine="1"/>
    </xf>
    <xf numFmtId="0" fontId="21" fillId="0" borderId="38" xfId="0" applyFont="1" applyFill="1" applyBorder="1" applyAlignment="1" applyProtection="1">
      <alignment horizontal="center" vertical="center" justifyLastLine="1"/>
    </xf>
    <xf numFmtId="0" fontId="21" fillId="0" borderId="37"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justifyLastLine="1"/>
    </xf>
    <xf numFmtId="0" fontId="21" fillId="0" borderId="10" xfId="0" applyFont="1" applyFill="1" applyBorder="1" applyAlignment="1" applyProtection="1">
      <alignment horizontal="center" vertical="center" justifyLastLine="1"/>
    </xf>
    <xf numFmtId="0" fontId="21" fillId="0" borderId="6" xfId="0" applyFont="1" applyFill="1" applyBorder="1" applyAlignment="1" applyProtection="1">
      <alignment horizontal="center" vertical="center" justifyLastLine="1"/>
    </xf>
    <xf numFmtId="0" fontId="21" fillId="0" borderId="33" xfId="0" applyFont="1" applyFill="1" applyBorder="1" applyAlignment="1" applyProtection="1">
      <alignment horizontal="center" vertical="center" justifyLastLine="1"/>
    </xf>
    <xf numFmtId="0" fontId="21" fillId="11" borderId="32" xfId="0" applyFont="1" applyFill="1" applyBorder="1" applyAlignment="1" applyProtection="1">
      <alignment horizontal="center" vertical="center" justifyLastLine="1"/>
    </xf>
    <xf numFmtId="0" fontId="21" fillId="11" borderId="33" xfId="0" applyFont="1" applyFill="1" applyBorder="1" applyAlignment="1" applyProtection="1">
      <alignment horizontal="center" vertical="center" justifyLastLine="1"/>
    </xf>
    <xf numFmtId="0" fontId="10" fillId="0" borderId="1"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5" fillId="0" borderId="48" xfId="0" applyFont="1" applyBorder="1" applyAlignment="1" applyProtection="1">
      <alignment horizontal="right" vertical="top"/>
    </xf>
    <xf numFmtId="0" fontId="21" fillId="0" borderId="37" xfId="0" applyFont="1" applyBorder="1" applyAlignment="1" applyProtection="1">
      <alignment horizontal="center" vertical="center" justifyLastLine="1"/>
    </xf>
    <xf numFmtId="0" fontId="21" fillId="0" borderId="10" xfId="0" applyFont="1" applyBorder="1" applyAlignment="1" applyProtection="1">
      <alignment horizontal="center" vertical="center" justifyLastLine="1"/>
    </xf>
    <xf numFmtId="0" fontId="21" fillId="0" borderId="60" xfId="0" applyFont="1" applyBorder="1" applyAlignment="1" applyProtection="1">
      <alignment horizontal="center" vertical="center" justifyLastLine="1"/>
    </xf>
    <xf numFmtId="0" fontId="21" fillId="11" borderId="41" xfId="0" applyFont="1" applyFill="1" applyBorder="1" applyAlignment="1" applyProtection="1">
      <alignment horizontal="center" vertical="center" justifyLastLine="1"/>
    </xf>
    <xf numFmtId="0" fontId="21" fillId="11" borderId="31" xfId="0" applyFont="1" applyFill="1" applyBorder="1" applyAlignment="1" applyProtection="1">
      <alignment horizontal="center" vertical="center" justifyLastLine="1"/>
    </xf>
    <xf numFmtId="0" fontId="16" fillId="0" borderId="37" xfId="0" applyFont="1" applyBorder="1" applyAlignment="1" applyProtection="1">
      <alignment horizontal="center" vertical="center" justifyLastLine="1"/>
    </xf>
    <xf numFmtId="0" fontId="16" fillId="0" borderId="9" xfId="0" applyFont="1" applyBorder="1" applyAlignment="1" applyProtection="1">
      <alignment horizontal="center" vertical="center" justifyLastLine="1"/>
    </xf>
    <xf numFmtId="0" fontId="16" fillId="0" borderId="10" xfId="0" applyFont="1" applyBorder="1" applyAlignment="1" applyProtection="1">
      <alignment horizontal="center" vertical="center" justifyLastLine="1"/>
    </xf>
    <xf numFmtId="0" fontId="16" fillId="0" borderId="37" xfId="0" applyFont="1" applyBorder="1" applyAlignment="1" applyProtection="1">
      <alignment horizontal="center" vertical="center"/>
    </xf>
    <xf numFmtId="0" fontId="21" fillId="11" borderId="40" xfId="0" applyFont="1" applyFill="1" applyBorder="1" applyAlignment="1" applyProtection="1">
      <alignment horizontal="center" vertical="center" justifyLastLine="1"/>
    </xf>
    <xf numFmtId="0" fontId="21" fillId="11" borderId="27" xfId="0" applyFont="1" applyFill="1" applyBorder="1" applyAlignment="1" applyProtection="1">
      <alignment horizontal="center" vertical="center" justifyLastLine="1"/>
    </xf>
    <xf numFmtId="0" fontId="21" fillId="0" borderId="8" xfId="0" applyFont="1" applyBorder="1" applyAlignment="1" applyProtection="1">
      <alignment horizontal="center" vertical="center" justifyLastLine="1"/>
    </xf>
    <xf numFmtId="0" fontId="21" fillId="11" borderId="8" xfId="0" applyFont="1" applyFill="1" applyBorder="1" applyAlignment="1" applyProtection="1">
      <alignment horizontal="center" vertical="center" justifyLastLine="1"/>
    </xf>
    <xf numFmtId="0" fontId="21" fillId="11" borderId="38" xfId="0" applyFont="1" applyFill="1" applyBorder="1" applyAlignment="1" applyProtection="1">
      <alignment horizontal="center" vertical="center" justifyLastLine="1"/>
    </xf>
    <xf numFmtId="0" fontId="21" fillId="0" borderId="176" xfId="0" applyFont="1" applyBorder="1" applyAlignment="1" applyProtection="1">
      <alignment horizontal="center" vertical="center"/>
    </xf>
    <xf numFmtId="0" fontId="21" fillId="0" borderId="100" xfId="0" applyFont="1" applyBorder="1" applyAlignment="1" applyProtection="1">
      <alignment horizontal="center" vertical="center"/>
    </xf>
    <xf numFmtId="0" fontId="16" fillId="0" borderId="121" xfId="0" applyFont="1" applyBorder="1" applyAlignment="1" applyProtection="1">
      <alignment horizontal="center" vertical="center"/>
    </xf>
    <xf numFmtId="0" fontId="16" fillId="0" borderId="79" xfId="0" applyFont="1" applyBorder="1" applyAlignment="1" applyProtection="1">
      <alignment horizontal="center" vertical="center"/>
    </xf>
    <xf numFmtId="0" fontId="16" fillId="0" borderId="53" xfId="0" applyFont="1" applyBorder="1" applyAlignment="1" applyProtection="1">
      <alignment horizontal="center" vertical="center"/>
    </xf>
    <xf numFmtId="0" fontId="21" fillId="0" borderId="121" xfId="0" applyFont="1" applyFill="1" applyBorder="1" applyAlignment="1" applyProtection="1">
      <alignment horizontal="center" vertical="center" justifyLastLine="1"/>
    </xf>
    <xf numFmtId="0" fontId="21" fillId="0" borderId="122" xfId="0" applyFont="1" applyFill="1" applyBorder="1" applyAlignment="1" applyProtection="1">
      <alignment horizontal="center" vertical="center" justifyLastLine="1"/>
    </xf>
    <xf numFmtId="0" fontId="21" fillId="0" borderId="121" xfId="0" applyFont="1" applyFill="1" applyBorder="1" applyAlignment="1" applyProtection="1">
      <alignment horizontal="center" vertical="center"/>
    </xf>
    <xf numFmtId="0" fontId="21" fillId="0" borderId="53" xfId="0" applyFont="1" applyFill="1" applyBorder="1" applyAlignment="1" applyProtection="1">
      <alignment horizontal="center" vertical="center"/>
    </xf>
    <xf numFmtId="0" fontId="21" fillId="0" borderId="64"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21" fillId="0" borderId="122" xfId="0" applyFont="1" applyFill="1" applyBorder="1" applyAlignment="1" applyProtection="1">
      <alignment horizontal="center" vertical="center"/>
    </xf>
    <xf numFmtId="0" fontId="21" fillId="0" borderId="158" xfId="0" applyFont="1" applyBorder="1" applyAlignment="1" applyProtection="1">
      <alignment horizontal="center" vertical="center"/>
    </xf>
    <xf numFmtId="0" fontId="21" fillId="0" borderId="156" xfId="0" applyFont="1" applyBorder="1" applyAlignment="1" applyProtection="1">
      <alignment horizontal="center" vertical="center"/>
    </xf>
    <xf numFmtId="0" fontId="21" fillId="0" borderId="177" xfId="0" applyFont="1" applyBorder="1" applyAlignment="1" applyProtection="1">
      <alignment horizontal="center" vertical="center"/>
    </xf>
    <xf numFmtId="0" fontId="21" fillId="0" borderId="176" xfId="0" applyFont="1" applyFill="1" applyBorder="1" applyAlignment="1" applyProtection="1">
      <alignment horizontal="center" vertical="distributed" wrapText="1"/>
    </xf>
    <xf numFmtId="0" fontId="21" fillId="0" borderId="177" xfId="0" applyFont="1" applyFill="1" applyBorder="1" applyAlignment="1" applyProtection="1">
      <alignment horizontal="center" vertical="distributed" wrapText="1"/>
    </xf>
    <xf numFmtId="0" fontId="21" fillId="0" borderId="157" xfId="0" applyFont="1" applyFill="1" applyBorder="1" applyAlignment="1" applyProtection="1">
      <alignment horizontal="center" vertical="distributed" wrapText="1"/>
    </xf>
    <xf numFmtId="0" fontId="21" fillId="0" borderId="149" xfId="0" applyFont="1" applyFill="1" applyBorder="1" applyAlignment="1" applyProtection="1">
      <alignment horizontal="center" vertical="distributed" wrapText="1"/>
    </xf>
    <xf numFmtId="0" fontId="21" fillId="0" borderId="158" xfId="0" applyFont="1" applyFill="1" applyBorder="1" applyAlignment="1" applyProtection="1">
      <alignment horizontal="center" vertical="distributed" wrapText="1"/>
    </xf>
    <xf numFmtId="0" fontId="21" fillId="0" borderId="156" xfId="0" applyFont="1" applyFill="1" applyBorder="1" applyAlignment="1" applyProtection="1">
      <alignment horizontal="center" vertical="distributed" wrapText="1"/>
    </xf>
    <xf numFmtId="0" fontId="21" fillId="0" borderId="176" xfId="0" quotePrefix="1" applyFont="1" applyFill="1" applyBorder="1" applyAlignment="1" applyProtection="1">
      <alignment horizontal="center" vertical="distributed" wrapText="1"/>
    </xf>
    <xf numFmtId="0" fontId="21" fillId="0" borderId="177" xfId="0" quotePrefix="1" applyFont="1" applyFill="1" applyBorder="1" applyAlignment="1" applyProtection="1">
      <alignment horizontal="center" vertical="distributed" wrapText="1"/>
    </xf>
    <xf numFmtId="0" fontId="21" fillId="0" borderId="156" xfId="0" applyNumberFormat="1" applyFont="1" applyBorder="1" applyAlignment="1" applyProtection="1">
      <alignment horizontal="center" vertical="center"/>
    </xf>
    <xf numFmtId="0" fontId="24" fillId="0" borderId="156" xfId="0" applyNumberFormat="1" applyFont="1" applyBorder="1" applyAlignment="1" applyProtection="1">
      <alignment horizontal="center" vertical="center"/>
    </xf>
    <xf numFmtId="0" fontId="24" fillId="0" borderId="157" xfId="0" applyNumberFormat="1" applyFont="1" applyBorder="1" applyAlignment="1" applyProtection="1">
      <alignment horizontal="center" vertical="center"/>
    </xf>
    <xf numFmtId="0" fontId="21" fillId="0" borderId="158" xfId="0" applyNumberFormat="1" applyFont="1" applyBorder="1" applyAlignment="1" applyProtection="1">
      <alignment horizontal="center" vertical="center"/>
    </xf>
    <xf numFmtId="0" fontId="21" fillId="0" borderId="174" xfId="0" applyFont="1" applyBorder="1" applyAlignment="1" applyProtection="1">
      <alignment horizontal="center" vertical="center"/>
    </xf>
    <xf numFmtId="0" fontId="21" fillId="0" borderId="175" xfId="0" applyFont="1" applyBorder="1" applyAlignment="1" applyProtection="1">
      <alignment horizontal="center" vertical="center"/>
    </xf>
    <xf numFmtId="0" fontId="21" fillId="0" borderId="73" xfId="0" applyFont="1" applyBorder="1" applyAlignment="1" applyProtection="1">
      <alignment horizontal="center" vertical="center"/>
    </xf>
    <xf numFmtId="0" fontId="16" fillId="0" borderId="149" xfId="0" applyFont="1" applyBorder="1" applyAlignment="1" applyProtection="1">
      <alignment horizontal="center" vertical="center" justifyLastLine="1"/>
    </xf>
    <xf numFmtId="0" fontId="21" fillId="0" borderId="151" xfId="0" applyFont="1" applyFill="1" applyBorder="1" applyAlignment="1" applyProtection="1">
      <alignment horizontal="center" vertical="center" justifyLastLine="1"/>
    </xf>
    <xf numFmtId="0" fontId="21" fillId="0" borderId="152" xfId="0" applyFont="1" applyFill="1" applyBorder="1" applyAlignment="1" applyProtection="1">
      <alignment horizontal="center" vertical="center" justifyLastLine="1"/>
    </xf>
    <xf numFmtId="0" fontId="21" fillId="0" borderId="153" xfId="0" applyFont="1" applyFill="1" applyBorder="1" applyAlignment="1" applyProtection="1">
      <alignment horizontal="distributed" vertical="center" justifyLastLine="1"/>
    </xf>
    <xf numFmtId="0" fontId="21" fillId="0" borderId="149" xfId="0" applyFont="1" applyFill="1" applyBorder="1" applyAlignment="1" applyProtection="1">
      <alignment horizontal="distributed" vertical="center" justifyLastLine="1"/>
    </xf>
    <xf numFmtId="0" fontId="21" fillId="0" borderId="154" xfId="0" applyFont="1" applyFill="1" applyBorder="1" applyAlignment="1" applyProtection="1">
      <alignment horizontal="distributed" vertical="center" justifyLastLine="1"/>
    </xf>
    <xf numFmtId="0" fontId="21" fillId="0" borderId="152" xfId="0" applyFont="1" applyFill="1" applyBorder="1" applyAlignment="1" applyProtection="1">
      <alignment horizontal="distributed" vertical="center" justifyLastLine="1"/>
    </xf>
    <xf numFmtId="0" fontId="21" fillId="0" borderId="174" xfId="0" applyFont="1" applyFill="1" applyBorder="1" applyAlignment="1" applyProtection="1">
      <alignment horizontal="center" vertical="distributed" wrapText="1"/>
    </xf>
    <xf numFmtId="0" fontId="21" fillId="0" borderId="175" xfId="0" applyFont="1" applyFill="1" applyBorder="1" applyAlignment="1" applyProtection="1">
      <alignment horizontal="center" vertical="distributed" wrapText="1"/>
    </xf>
    <xf numFmtId="0" fontId="21" fillId="0" borderId="174" xfId="0" quotePrefix="1" applyFont="1" applyFill="1" applyBorder="1" applyAlignment="1" applyProtection="1">
      <alignment horizontal="center" vertical="distributed" wrapText="1"/>
    </xf>
    <xf numFmtId="0" fontId="21" fillId="0" borderId="175" xfId="0" quotePrefix="1" applyFont="1" applyFill="1" applyBorder="1" applyAlignment="1" applyProtection="1">
      <alignment horizontal="center" vertical="distributed" wrapText="1"/>
    </xf>
    <xf numFmtId="0" fontId="21" fillId="0" borderId="173" xfId="0" applyFont="1" applyFill="1" applyBorder="1" applyAlignment="1" applyProtection="1">
      <alignment horizontal="center" vertical="distributed" wrapText="1"/>
    </xf>
    <xf numFmtId="0" fontId="21" fillId="0" borderId="147" xfId="0" applyFont="1" applyBorder="1" applyAlignment="1" applyProtection="1">
      <alignment horizontal="center" vertical="center"/>
    </xf>
    <xf numFmtId="0" fontId="21" fillId="0" borderId="145" xfId="0" applyFont="1" applyBorder="1" applyAlignment="1" applyProtection="1">
      <alignment horizontal="center" vertical="center"/>
    </xf>
    <xf numFmtId="0" fontId="24" fillId="0" borderId="145" xfId="0" applyNumberFormat="1" applyFont="1" applyBorder="1" applyAlignment="1" applyProtection="1">
      <alignment horizontal="center" vertical="center"/>
    </xf>
    <xf numFmtId="0" fontId="24" fillId="0" borderId="146" xfId="0" applyNumberFormat="1" applyFont="1" applyBorder="1" applyAlignment="1" applyProtection="1">
      <alignment horizontal="center" vertical="center"/>
    </xf>
    <xf numFmtId="0" fontId="21" fillId="0" borderId="147" xfId="0" applyFont="1" applyFill="1" applyBorder="1" applyAlignment="1" applyProtection="1">
      <alignment horizontal="center" vertical="distributed" wrapText="1"/>
    </xf>
    <xf numFmtId="0" fontId="21" fillId="0" borderId="145" xfId="0" applyFont="1" applyFill="1" applyBorder="1" applyAlignment="1" applyProtection="1">
      <alignment horizontal="center" vertical="distributed" wrapText="1"/>
    </xf>
    <xf numFmtId="0" fontId="21" fillId="0" borderId="145" xfId="0" applyNumberFormat="1" applyFont="1" applyBorder="1" applyAlignment="1" applyProtection="1">
      <alignment horizontal="center" vertical="center"/>
    </xf>
    <xf numFmtId="0" fontId="21" fillId="0" borderId="140" xfId="0" applyFont="1" applyFill="1" applyBorder="1" applyAlignment="1" applyProtection="1">
      <alignment horizontal="center" vertical="center"/>
    </xf>
    <xf numFmtId="0" fontId="21" fillId="0" borderId="143" xfId="0" applyFont="1" applyFill="1" applyBorder="1" applyAlignment="1" applyProtection="1">
      <alignment horizontal="center" vertical="center"/>
    </xf>
    <xf numFmtId="0" fontId="21" fillId="0" borderId="147" xfId="0" applyNumberFormat="1" applyFont="1" applyBorder="1" applyAlignment="1" applyProtection="1">
      <alignment horizontal="center" vertical="center"/>
    </xf>
    <xf numFmtId="0" fontId="10" fillId="0" borderId="137" xfId="0" applyFont="1" applyBorder="1" applyAlignment="1" applyProtection="1">
      <alignment horizontal="center" vertical="center"/>
    </xf>
    <xf numFmtId="0" fontId="10" fillId="0" borderId="148" xfId="0" applyFont="1" applyBorder="1" applyAlignment="1" applyProtection="1">
      <alignment horizontal="center" vertical="center"/>
    </xf>
    <xf numFmtId="0" fontId="16" fillId="0" borderId="138" xfId="0" applyFont="1" applyBorder="1" applyAlignment="1" applyProtection="1">
      <alignment horizontal="center" vertical="center" justifyLastLine="1"/>
    </xf>
    <xf numFmtId="0" fontId="21" fillId="0" borderId="140" xfId="0" applyFont="1" applyFill="1" applyBorder="1" applyAlignment="1" applyProtection="1">
      <alignment horizontal="distributed" vertical="center" justifyLastLine="1"/>
    </xf>
    <xf numFmtId="0" fontId="21" fillId="0" borderId="141" xfId="0" applyFont="1" applyFill="1" applyBorder="1" applyAlignment="1" applyProtection="1">
      <alignment horizontal="distributed" vertical="center" justifyLastLine="1"/>
    </xf>
    <xf numFmtId="0" fontId="21" fillId="0" borderId="142" xfId="0" applyFont="1" applyFill="1" applyBorder="1" applyAlignment="1" applyProtection="1">
      <alignment horizontal="distributed" vertical="center" justifyLastLine="1"/>
    </xf>
    <xf numFmtId="0" fontId="21" fillId="0" borderId="138" xfId="0" applyFont="1" applyFill="1" applyBorder="1" applyAlignment="1" applyProtection="1">
      <alignment horizontal="distributed" vertical="center" justifyLastLine="1"/>
    </xf>
    <xf numFmtId="0" fontId="21" fillId="0" borderId="138" xfId="0" applyFont="1" applyFill="1" applyBorder="1" applyAlignment="1" applyProtection="1">
      <alignment horizontal="center" vertical="center"/>
    </xf>
    <xf numFmtId="0" fontId="21" fillId="0" borderId="149" xfId="0" applyFont="1" applyBorder="1" applyAlignment="1" applyProtection="1">
      <alignment horizontal="center" vertical="center"/>
    </xf>
    <xf numFmtId="0" fontId="16" fillId="0" borderId="138" xfId="0" applyFont="1" applyBorder="1" applyAlignment="1" applyProtection="1">
      <alignment horizontal="center" vertical="center"/>
    </xf>
    <xf numFmtId="0" fontId="16" fillId="0" borderId="159" xfId="0" applyFont="1" applyBorder="1" applyAlignment="1" applyProtection="1">
      <alignment horizontal="center" vertical="center"/>
    </xf>
    <xf numFmtId="0" fontId="10" fillId="0" borderId="149" xfId="0" applyFont="1" applyFill="1" applyBorder="1" applyAlignment="1" applyProtection="1">
      <alignment horizontal="center" vertical="center"/>
    </xf>
    <xf numFmtId="0" fontId="16" fillId="0" borderId="149" xfId="0" applyFont="1" applyBorder="1" applyAlignment="1" applyProtection="1">
      <alignment horizontal="center" vertical="center"/>
    </xf>
    <xf numFmtId="0" fontId="16" fillId="0" borderId="160" xfId="0" applyFont="1" applyBorder="1" applyAlignment="1" applyProtection="1">
      <alignment horizontal="center" vertical="center"/>
    </xf>
    <xf numFmtId="0" fontId="10" fillId="0" borderId="137" xfId="0" applyFont="1" applyBorder="1" applyAlignment="1" applyProtection="1">
      <alignment horizontal="center"/>
    </xf>
    <xf numFmtId="0" fontId="10" fillId="0" borderId="148" xfId="0" applyFont="1" applyBorder="1" applyAlignment="1" applyProtection="1">
      <alignment horizontal="center"/>
    </xf>
    <xf numFmtId="0" fontId="16" fillId="0" borderId="138" xfId="0" applyFont="1" applyFill="1" applyBorder="1" applyAlignment="1" applyProtection="1">
      <alignment horizontal="center" vertical="center" wrapText="1"/>
    </xf>
    <xf numFmtId="0" fontId="16" fillId="0" borderId="149" xfId="0" applyFont="1" applyFill="1" applyBorder="1" applyAlignment="1" applyProtection="1">
      <alignment horizontal="center" vertical="center" wrapText="1"/>
    </xf>
    <xf numFmtId="0" fontId="10" fillId="0" borderId="138" xfId="0" applyFont="1" applyBorder="1" applyAlignment="1" applyProtection="1">
      <alignment horizontal="center" vertical="center" wrapText="1"/>
    </xf>
    <xf numFmtId="0" fontId="10" fillId="0" borderId="149" xfId="0" applyFont="1" applyBorder="1" applyAlignment="1" applyProtection="1">
      <alignment horizontal="center" vertical="center" wrapText="1"/>
    </xf>
    <xf numFmtId="0" fontId="10" fillId="0" borderId="138" xfId="0" applyFont="1" applyFill="1" applyBorder="1" applyAlignment="1" applyProtection="1">
      <alignment horizontal="center" vertical="center"/>
    </xf>
    <xf numFmtId="0" fontId="21" fillId="0" borderId="100" xfId="0" applyFont="1" applyFill="1" applyBorder="1" applyAlignment="1" applyProtection="1">
      <alignment horizontal="center" vertical="distributed" wrapText="1"/>
    </xf>
    <xf numFmtId="0" fontId="10" fillId="0" borderId="0" xfId="0" applyFont="1" applyAlignment="1" applyProtection="1">
      <alignment horizontal="left" vertical="center"/>
    </xf>
    <xf numFmtId="0" fontId="21" fillId="0" borderId="176" xfId="0" applyNumberFormat="1" applyFont="1" applyBorder="1" applyAlignment="1" applyProtection="1">
      <alignment horizontal="center" vertical="center"/>
    </xf>
    <xf numFmtId="0" fontId="21" fillId="0" borderId="177" xfId="0" applyNumberFormat="1" applyFont="1" applyBorder="1" applyAlignment="1" applyProtection="1">
      <alignment horizontal="center" vertical="center"/>
    </xf>
    <xf numFmtId="0" fontId="24" fillId="0" borderId="176" xfId="0" applyNumberFormat="1" applyFont="1" applyBorder="1" applyAlignment="1" applyProtection="1">
      <alignment horizontal="center" vertical="center"/>
    </xf>
    <xf numFmtId="0" fontId="24" fillId="0" borderId="172" xfId="0" applyNumberFormat="1" applyFont="1" applyBorder="1" applyAlignment="1" applyProtection="1">
      <alignment horizontal="center" vertical="center"/>
    </xf>
    <xf numFmtId="0" fontId="21" fillId="0" borderId="73" xfId="0" applyFont="1" applyFill="1" applyBorder="1" applyAlignment="1" applyProtection="1">
      <alignment horizontal="center" vertical="distributed" wrapText="1"/>
    </xf>
    <xf numFmtId="0" fontId="24" fillId="0" borderId="174" xfId="0" applyNumberFormat="1" applyFont="1" applyBorder="1" applyAlignment="1" applyProtection="1">
      <alignment horizontal="center" vertical="center"/>
    </xf>
    <xf numFmtId="0" fontId="24" fillId="0" borderId="173" xfId="0" applyNumberFormat="1" applyFont="1" applyBorder="1" applyAlignment="1" applyProtection="1">
      <alignment horizontal="center" vertical="center"/>
    </xf>
    <xf numFmtId="0" fontId="21" fillId="0" borderId="174" xfId="0" applyNumberFormat="1" applyFont="1" applyBorder="1" applyAlignment="1" applyProtection="1">
      <alignment horizontal="center" vertical="center"/>
    </xf>
    <xf numFmtId="0" fontId="21" fillId="0" borderId="175" xfId="0" applyNumberFormat="1" applyFont="1" applyBorder="1" applyAlignment="1" applyProtection="1">
      <alignment horizontal="center" vertical="center"/>
    </xf>
    <xf numFmtId="0" fontId="10" fillId="0" borderId="159" xfId="0" applyFont="1" applyFill="1" applyBorder="1" applyAlignment="1" applyProtection="1">
      <alignment horizontal="center" vertical="center"/>
    </xf>
    <xf numFmtId="0" fontId="10" fillId="15" borderId="149" xfId="0" applyFont="1" applyFill="1" applyBorder="1" applyAlignment="1" applyProtection="1">
      <alignment horizontal="center" vertical="center"/>
    </xf>
    <xf numFmtId="0" fontId="10" fillId="15" borderId="160" xfId="0" applyFont="1" applyFill="1" applyBorder="1" applyAlignment="1" applyProtection="1">
      <alignment horizontal="center" vertical="center"/>
    </xf>
    <xf numFmtId="0" fontId="10" fillId="0" borderId="160" xfId="0" applyFont="1" applyFill="1" applyBorder="1" applyAlignment="1" applyProtection="1">
      <alignment horizontal="center" vertical="center"/>
    </xf>
    <xf numFmtId="0" fontId="21" fillId="0" borderId="162" xfId="0" applyFont="1" applyFill="1" applyBorder="1" applyAlignment="1" applyProtection="1">
      <alignment horizontal="center" vertical="center"/>
    </xf>
    <xf numFmtId="0" fontId="21" fillId="0" borderId="141" xfId="0" applyFont="1" applyFill="1" applyBorder="1" applyAlignment="1" applyProtection="1">
      <alignment horizontal="center" vertical="center"/>
    </xf>
    <xf numFmtId="49" fontId="21" fillId="0" borderId="156" xfId="0" applyNumberFormat="1" applyFont="1" applyBorder="1" applyAlignment="1" applyProtection="1">
      <alignment horizontal="center" vertical="center"/>
    </xf>
    <xf numFmtId="0" fontId="24" fillId="0" borderId="156" xfId="0" applyFont="1" applyBorder="1" applyAlignment="1" applyProtection="1">
      <alignment horizontal="center" vertical="center"/>
    </xf>
    <xf numFmtId="0" fontId="24" fillId="0" borderId="157" xfId="0" applyFont="1" applyBorder="1" applyAlignment="1" applyProtection="1">
      <alignment horizontal="center" vertical="center"/>
    </xf>
    <xf numFmtId="0" fontId="16" fillId="0" borderId="171" xfId="0" applyFont="1" applyBorder="1" applyAlignment="1" applyProtection="1">
      <alignment horizontal="center" vertical="center" justifyLastLine="1"/>
    </xf>
    <xf numFmtId="0" fontId="16" fillId="0" borderId="154" xfId="0" applyFont="1" applyBorder="1" applyAlignment="1" applyProtection="1">
      <alignment horizontal="center" vertical="center" justifyLastLine="1"/>
    </xf>
    <xf numFmtId="0" fontId="16" fillId="0" borderId="172" xfId="0" applyFont="1" applyBorder="1" applyAlignment="1" applyProtection="1">
      <alignment horizontal="center" vertical="center" justifyLastLine="1"/>
    </xf>
    <xf numFmtId="0" fontId="21" fillId="0" borderId="151" xfId="0" applyFont="1" applyFill="1" applyBorder="1" applyAlignment="1" applyProtection="1">
      <alignment horizontal="distributed" vertical="center" justifyLastLine="1"/>
    </xf>
    <xf numFmtId="0" fontId="21" fillId="0" borderId="172" xfId="0" applyFont="1" applyFill="1" applyBorder="1" applyAlignment="1" applyProtection="1">
      <alignment horizontal="distributed" vertical="center" justifyLastLine="1"/>
    </xf>
    <xf numFmtId="49" fontId="21" fillId="0" borderId="158" xfId="0" applyNumberFormat="1" applyFont="1" applyBorder="1" applyAlignment="1" applyProtection="1">
      <alignment horizontal="center" vertical="center"/>
    </xf>
    <xf numFmtId="49" fontId="21" fillId="0" borderId="145" xfId="0" applyNumberFormat="1" applyFont="1" applyBorder="1" applyAlignment="1" applyProtection="1">
      <alignment horizontal="center" vertical="center"/>
    </xf>
    <xf numFmtId="0" fontId="24" fillId="0" borderId="145" xfId="0" applyFont="1" applyBorder="1" applyAlignment="1" applyProtection="1">
      <alignment horizontal="center" vertical="center"/>
    </xf>
    <xf numFmtId="0" fontId="24" fillId="0" borderId="146" xfId="0" applyFont="1" applyBorder="1" applyAlignment="1" applyProtection="1">
      <alignment horizontal="center" vertical="center"/>
    </xf>
    <xf numFmtId="49" fontId="21" fillId="0" borderId="147" xfId="0" applyNumberFormat="1" applyFont="1" applyBorder="1" applyAlignment="1" applyProtection="1">
      <alignment horizontal="center" vertical="center"/>
    </xf>
    <xf numFmtId="0" fontId="16" fillId="0" borderId="162" xfId="0" applyFont="1" applyBorder="1" applyAlignment="1" applyProtection="1">
      <alignment horizontal="center" vertical="center" justifyLastLine="1"/>
    </xf>
    <xf numFmtId="0" fontId="16" fillId="0" borderId="143" xfId="0" applyFont="1" applyBorder="1" applyAlignment="1" applyProtection="1">
      <alignment horizontal="center" vertical="center" justifyLastLine="1"/>
    </xf>
    <xf numFmtId="0" fontId="16" fillId="0" borderId="173" xfId="0" applyFont="1" applyBorder="1" applyAlignment="1" applyProtection="1">
      <alignment horizontal="center" vertical="center" justifyLastLine="1"/>
    </xf>
    <xf numFmtId="0" fontId="21" fillId="0" borderId="173" xfId="0" applyFont="1" applyFill="1" applyBorder="1" applyAlignment="1" applyProtection="1">
      <alignment horizontal="distributed" vertical="center" justifyLastLine="1"/>
    </xf>
    <xf numFmtId="49" fontId="21" fillId="0" borderId="176" xfId="0" applyNumberFormat="1" applyFont="1" applyBorder="1" applyAlignment="1" applyProtection="1">
      <alignment horizontal="center" vertical="center"/>
    </xf>
    <xf numFmtId="49" fontId="21" fillId="0" borderId="177" xfId="0" applyNumberFormat="1" applyFont="1" applyBorder="1" applyAlignment="1" applyProtection="1">
      <alignment horizontal="center" vertical="center"/>
    </xf>
    <xf numFmtId="0" fontId="24" fillId="0" borderId="176" xfId="0" applyFont="1" applyBorder="1" applyAlignment="1" applyProtection="1">
      <alignment horizontal="center" vertical="center"/>
    </xf>
    <xf numFmtId="0" fontId="24" fillId="0" borderId="172" xfId="0" applyFont="1" applyBorder="1" applyAlignment="1" applyProtection="1">
      <alignment horizontal="center" vertical="center"/>
    </xf>
    <xf numFmtId="49" fontId="21" fillId="0" borderId="174" xfId="0" applyNumberFormat="1" applyFont="1" applyBorder="1" applyAlignment="1" applyProtection="1">
      <alignment horizontal="center" vertical="center"/>
    </xf>
    <xf numFmtId="49" fontId="21" fillId="0" borderId="175" xfId="0" applyNumberFormat="1" applyFont="1" applyBorder="1" applyAlignment="1" applyProtection="1">
      <alignment horizontal="center" vertical="center"/>
    </xf>
    <xf numFmtId="0" fontId="24" fillId="0" borderId="174" xfId="0" applyFont="1" applyBorder="1" applyAlignment="1" applyProtection="1">
      <alignment horizontal="center" vertical="center"/>
    </xf>
    <xf numFmtId="0" fontId="24" fillId="0" borderId="173" xfId="0" applyFont="1" applyBorder="1" applyAlignment="1" applyProtection="1">
      <alignment horizontal="center" vertical="center"/>
    </xf>
    <xf numFmtId="0" fontId="21" fillId="0" borderId="173" xfId="0" applyFont="1" applyFill="1" applyBorder="1" applyAlignment="1" applyProtection="1">
      <alignment horizontal="center" vertical="center"/>
    </xf>
    <xf numFmtId="0" fontId="21" fillId="0" borderId="135" xfId="0" applyNumberFormat="1" applyFont="1" applyBorder="1" applyAlignment="1" applyProtection="1">
      <alignment horizontal="center" vertical="center"/>
    </xf>
    <xf numFmtId="0" fontId="21" fillId="0" borderId="136" xfId="0" applyNumberFormat="1" applyFont="1" applyBorder="1" applyAlignment="1" applyProtection="1">
      <alignment horizontal="center" vertical="center"/>
    </xf>
    <xf numFmtId="0" fontId="22" fillId="0" borderId="131" xfId="0" applyFont="1" applyBorder="1" applyAlignment="1" applyProtection="1">
      <alignment horizontal="center" vertical="center"/>
    </xf>
    <xf numFmtId="0" fontId="22" fillId="0" borderId="132" xfId="0" applyFont="1" applyBorder="1" applyAlignment="1" applyProtection="1">
      <alignment horizontal="center" vertical="center"/>
    </xf>
    <xf numFmtId="0" fontId="22" fillId="0" borderId="133" xfId="0" applyFont="1" applyBorder="1" applyAlignment="1" applyProtection="1">
      <alignment horizontal="center" vertical="center"/>
    </xf>
    <xf numFmtId="0" fontId="22" fillId="0" borderId="134" xfId="0" applyFont="1" applyBorder="1" applyAlignment="1" applyProtection="1">
      <alignment horizontal="center" vertical="center"/>
    </xf>
    <xf numFmtId="49" fontId="46" fillId="0" borderId="113" xfId="0" applyNumberFormat="1" applyFont="1" applyBorder="1" applyAlignment="1" applyProtection="1">
      <alignment horizontal="center" vertical="center"/>
    </xf>
    <xf numFmtId="49" fontId="46" fillId="0" borderId="114" xfId="0" applyNumberFormat="1" applyFont="1" applyBorder="1" applyAlignment="1" applyProtection="1">
      <alignment horizontal="center" vertical="center"/>
    </xf>
    <xf numFmtId="49" fontId="46" fillId="0" borderId="115" xfId="0" applyNumberFormat="1" applyFont="1" applyBorder="1" applyAlignment="1" applyProtection="1">
      <alignment horizontal="center" vertical="center"/>
    </xf>
    <xf numFmtId="0" fontId="21" fillId="0" borderId="116" xfId="0" applyNumberFormat="1" applyFont="1" applyBorder="1" applyAlignment="1" applyProtection="1">
      <alignment horizontal="center" vertical="center"/>
    </xf>
    <xf numFmtId="0" fontId="21" fillId="0" borderId="117" xfId="0" applyNumberFormat="1" applyFont="1" applyBorder="1" applyAlignment="1" applyProtection="1">
      <alignment horizontal="center" vertical="center"/>
    </xf>
    <xf numFmtId="0" fontId="16" fillId="0" borderId="138" xfId="0" applyFont="1" applyBorder="1" applyAlignment="1" applyProtection="1">
      <alignment horizontal="center" vertical="center" wrapText="1"/>
    </xf>
    <xf numFmtId="0" fontId="16" fillId="0" borderId="149" xfId="0" applyFont="1" applyBorder="1" applyAlignment="1" applyProtection="1">
      <alignment horizontal="center" vertical="center" wrapText="1"/>
    </xf>
    <xf numFmtId="0" fontId="21" fillId="0" borderId="8" xfId="0" applyFont="1" applyBorder="1" applyAlignment="1" applyProtection="1">
      <alignment horizontal="center" vertical="center" wrapText="1"/>
    </xf>
    <xf numFmtId="0" fontId="24" fillId="0" borderId="135" xfId="0" applyNumberFormat="1" applyFont="1" applyBorder="1" applyAlignment="1" applyProtection="1">
      <alignment horizontal="center" vertical="center"/>
    </xf>
    <xf numFmtId="0" fontId="24" fillId="0" borderId="10" xfId="0" applyNumberFormat="1" applyFont="1" applyBorder="1" applyAlignment="1" applyProtection="1">
      <alignment horizontal="center" vertical="center"/>
    </xf>
    <xf numFmtId="0" fontId="23" fillId="0" borderId="131" xfId="0" applyFont="1" applyBorder="1" applyAlignment="1" applyProtection="1">
      <alignment horizontal="center" vertical="center"/>
    </xf>
    <xf numFmtId="0" fontId="23" fillId="0" borderId="133" xfId="0" applyFont="1" applyBorder="1" applyAlignment="1" applyProtection="1">
      <alignment horizontal="center" vertical="center"/>
    </xf>
    <xf numFmtId="0" fontId="21" fillId="0" borderId="110" xfId="0" applyNumberFormat="1" applyFont="1" applyBorder="1" applyAlignment="1" applyProtection="1">
      <alignment horizontal="center" vertical="center"/>
    </xf>
    <xf numFmtId="0" fontId="21" fillId="0" borderId="111" xfId="0" applyNumberFormat="1" applyFont="1" applyBorder="1" applyAlignment="1" applyProtection="1">
      <alignment horizontal="center" vertical="center"/>
    </xf>
    <xf numFmtId="0" fontId="22" fillId="0" borderId="110" xfId="0" applyFont="1" applyBorder="1" applyAlignment="1" applyProtection="1">
      <alignment horizontal="center" vertical="center"/>
    </xf>
    <xf numFmtId="0" fontId="22" fillId="0" borderId="111" xfId="0" applyFont="1" applyBorder="1" applyAlignment="1" applyProtection="1">
      <alignment horizontal="center" vertical="center"/>
    </xf>
    <xf numFmtId="0" fontId="10" fillId="0" borderId="0" xfId="0" applyFont="1" applyFill="1" applyAlignment="1" applyProtection="1">
      <alignment horizontal="center"/>
    </xf>
    <xf numFmtId="0" fontId="18" fillId="0" borderId="0" xfId="0" applyFont="1" applyFill="1" applyAlignment="1" applyProtection="1">
      <alignment horizontal="distributed"/>
    </xf>
    <xf numFmtId="0" fontId="21" fillId="0" borderId="12" xfId="0" quotePrefix="1" applyFont="1" applyBorder="1" applyAlignment="1" applyProtection="1">
      <alignment horizontal="center" vertical="center"/>
    </xf>
    <xf numFmtId="0" fontId="22" fillId="0" borderId="6" xfId="0" applyFont="1" applyBorder="1" applyAlignment="1" applyProtection="1">
      <alignment horizontal="center"/>
    </xf>
    <xf numFmtId="0" fontId="19" fillId="0" borderId="8" xfId="0" applyFont="1" applyBorder="1" applyAlignment="1" applyProtection="1">
      <alignment horizontal="center" vertical="center"/>
    </xf>
    <xf numFmtId="176" fontId="35" fillId="0" borderId="9" xfId="0" applyNumberFormat="1" applyFont="1" applyBorder="1" applyAlignment="1" applyProtection="1">
      <alignment horizontal="center" vertical="center"/>
      <protection locked="0"/>
    </xf>
    <xf numFmtId="0" fontId="16" fillId="0" borderId="169" xfId="0" applyFont="1" applyBorder="1" applyAlignment="1" applyProtection="1">
      <alignment horizontal="center" vertical="center"/>
      <protection locked="0"/>
    </xf>
    <xf numFmtId="0" fontId="16" fillId="0" borderId="168"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39" fillId="0" borderId="3" xfId="0" applyFont="1" applyFill="1" applyBorder="1" applyAlignment="1" applyProtection="1">
      <alignment horizontal="center" vertical="center"/>
      <protection locked="0"/>
    </xf>
    <xf numFmtId="0" fontId="39" fillId="0" borderId="5" xfId="0" applyFont="1" applyFill="1" applyBorder="1" applyAlignment="1" applyProtection="1">
      <alignment horizontal="center" vertical="center"/>
      <protection locked="0"/>
    </xf>
    <xf numFmtId="0" fontId="39" fillId="0" borderId="7" xfId="0" applyFont="1" applyFill="1" applyBorder="1" applyAlignment="1" applyProtection="1">
      <alignment horizontal="center" vertical="center"/>
      <protection locked="0"/>
    </xf>
    <xf numFmtId="0" fontId="25" fillId="0" borderId="36" xfId="0" applyFont="1" applyBorder="1" applyAlignment="1" applyProtection="1">
      <alignment horizontal="center" vertical="center"/>
      <protection locked="0"/>
    </xf>
    <xf numFmtId="0" fontId="39" fillId="0" borderId="99" xfId="0" applyFont="1" applyFill="1" applyBorder="1" applyAlignment="1" applyProtection="1">
      <alignment horizontal="distributed" vertical="center"/>
      <protection locked="0"/>
    </xf>
    <xf numFmtId="0" fontId="39" fillId="0" borderId="100" xfId="0" applyFont="1" applyFill="1" applyBorder="1" applyAlignment="1" applyProtection="1">
      <alignment horizontal="distributed" vertical="center"/>
      <protection locked="0"/>
    </xf>
    <xf numFmtId="0" fontId="39" fillId="0" borderId="80" xfId="0" applyFont="1" applyFill="1" applyBorder="1" applyAlignment="1" applyProtection="1">
      <alignment horizontal="distributed" vertical="center"/>
      <protection locked="0"/>
    </xf>
    <xf numFmtId="0" fontId="39" fillId="0" borderId="71" xfId="0" applyFont="1" applyFill="1" applyBorder="1" applyAlignment="1" applyProtection="1">
      <alignment horizontal="distributed" vertical="center"/>
      <protection locked="0"/>
    </xf>
    <xf numFmtId="0" fontId="39" fillId="7" borderId="52" xfId="0" applyFont="1" applyFill="1" applyBorder="1" applyAlignment="1" applyProtection="1">
      <alignment horizontal="center" vertical="center" wrapText="1"/>
      <protection locked="0"/>
    </xf>
    <xf numFmtId="0" fontId="39" fillId="7" borderId="53" xfId="0" applyFont="1" applyFill="1" applyBorder="1" applyAlignment="1" applyProtection="1">
      <alignment horizontal="center" vertical="center" wrapText="1"/>
      <protection locked="0"/>
    </xf>
    <xf numFmtId="0" fontId="39" fillId="7" borderId="79" xfId="0" applyFont="1" applyFill="1" applyBorder="1" applyAlignment="1" applyProtection="1">
      <alignment horizontal="center" vertical="center" wrapText="1"/>
      <protection locked="0"/>
    </xf>
    <xf numFmtId="0" fontId="43" fillId="0" borderId="72" xfId="0" applyFont="1" applyFill="1" applyBorder="1" applyAlignment="1">
      <alignment horizontal="distributed" vertical="center"/>
    </xf>
    <xf numFmtId="0" fontId="43" fillId="0" borderId="73" xfId="0" applyFont="1" applyFill="1" applyBorder="1" applyAlignment="1">
      <alignment horizontal="distributed" vertical="center"/>
    </xf>
    <xf numFmtId="0" fontId="42" fillId="2" borderId="74" xfId="0" applyNumberFormat="1" applyFont="1" applyFill="1" applyBorder="1" applyAlignment="1" applyProtection="1">
      <alignment horizontal="center" vertical="center"/>
      <protection locked="0"/>
    </xf>
    <xf numFmtId="0" fontId="42" fillId="2" borderId="2" xfId="0" applyNumberFormat="1" applyFont="1" applyFill="1" applyBorder="1" applyAlignment="1" applyProtection="1">
      <alignment horizontal="center" vertical="center"/>
      <protection locked="0"/>
    </xf>
    <xf numFmtId="0" fontId="42" fillId="2" borderId="75" xfId="0" applyNumberFormat="1" applyFont="1" applyFill="1" applyBorder="1" applyAlignment="1" applyProtection="1">
      <alignment horizontal="center" vertical="center"/>
      <protection locked="0"/>
    </xf>
    <xf numFmtId="0" fontId="42" fillId="2" borderId="81" xfId="0" applyNumberFormat="1" applyFont="1" applyFill="1" applyBorder="1" applyAlignment="1" applyProtection="1">
      <alignment horizontal="center" vertical="center"/>
      <protection locked="0"/>
    </xf>
    <xf numFmtId="0" fontId="42" fillId="2" borderId="0" xfId="0" applyNumberFormat="1" applyFont="1" applyFill="1" applyBorder="1" applyAlignment="1" applyProtection="1">
      <alignment horizontal="center" vertical="center"/>
      <protection locked="0"/>
    </xf>
    <xf numFmtId="0" fontId="42" fillId="2" borderId="82" xfId="0" applyNumberFormat="1" applyFont="1" applyFill="1" applyBorder="1" applyAlignment="1" applyProtection="1">
      <alignment horizontal="center" vertical="center"/>
      <protection locked="0"/>
    </xf>
    <xf numFmtId="0" fontId="42" fillId="2" borderId="86" xfId="0" applyNumberFormat="1" applyFont="1" applyFill="1" applyBorder="1" applyAlignment="1" applyProtection="1">
      <alignment horizontal="center" vertical="center"/>
      <protection locked="0"/>
    </xf>
    <xf numFmtId="0" fontId="42" fillId="2" borderId="87" xfId="0" applyNumberFormat="1" applyFont="1" applyFill="1" applyBorder="1" applyAlignment="1" applyProtection="1">
      <alignment horizontal="center" vertical="center"/>
      <protection locked="0"/>
    </xf>
    <xf numFmtId="0" fontId="42" fillId="2" borderId="88" xfId="0" applyNumberFormat="1" applyFont="1" applyFill="1" applyBorder="1" applyAlignment="1" applyProtection="1">
      <alignment horizontal="center" vertical="center"/>
      <protection locked="0"/>
    </xf>
    <xf numFmtId="0" fontId="42" fillId="2" borderId="92" xfId="0" applyFont="1" applyFill="1" applyBorder="1" applyAlignment="1" applyProtection="1">
      <alignment horizontal="center" vertical="center"/>
      <protection locked="0"/>
    </xf>
    <xf numFmtId="0" fontId="42" fillId="2" borderId="93" xfId="0" applyFont="1" applyFill="1" applyBorder="1" applyAlignment="1" applyProtection="1">
      <alignment horizontal="center" vertical="center"/>
      <protection locked="0"/>
    </xf>
    <xf numFmtId="0" fontId="42" fillId="2" borderId="94" xfId="0" applyFont="1" applyFill="1" applyBorder="1" applyAlignment="1" applyProtection="1">
      <alignment horizontal="center" vertical="center"/>
      <protection locked="0"/>
    </xf>
    <xf numFmtId="0" fontId="42" fillId="2" borderId="81" xfId="0" applyFont="1" applyFill="1" applyBorder="1" applyAlignment="1" applyProtection="1">
      <alignment horizontal="center" vertical="center"/>
      <protection locked="0"/>
    </xf>
    <xf numFmtId="0" fontId="42" fillId="2" borderId="0" xfId="0" applyFont="1" applyFill="1" applyBorder="1" applyAlignment="1" applyProtection="1">
      <alignment horizontal="center" vertical="center"/>
      <protection locked="0"/>
    </xf>
    <xf numFmtId="0" fontId="42" fillId="2" borderId="82" xfId="0" applyFont="1" applyFill="1" applyBorder="1" applyAlignment="1" applyProtection="1">
      <alignment horizontal="center" vertical="center"/>
      <protection locked="0"/>
    </xf>
    <xf numFmtId="0" fontId="42" fillId="2" borderId="86" xfId="0" applyFont="1" applyFill="1" applyBorder="1" applyAlignment="1" applyProtection="1">
      <alignment horizontal="center" vertical="center"/>
      <protection locked="0"/>
    </xf>
    <xf numFmtId="0" fontId="42" fillId="2" borderId="87" xfId="0" applyFont="1" applyFill="1" applyBorder="1" applyAlignment="1" applyProtection="1">
      <alignment horizontal="center" vertical="center"/>
      <protection locked="0"/>
    </xf>
    <xf numFmtId="0" fontId="42" fillId="2" borderId="88" xfId="0" applyFont="1" applyFill="1" applyBorder="1" applyAlignment="1" applyProtection="1">
      <alignment horizontal="center" vertical="center"/>
      <protection locked="0"/>
    </xf>
    <xf numFmtId="0" fontId="27" fillId="0" borderId="0" xfId="0" applyFont="1" applyBorder="1" applyAlignment="1" applyProtection="1">
      <alignment vertical="center" wrapText="1"/>
    </xf>
    <xf numFmtId="0" fontId="27" fillId="0" borderId="23" xfId="0" applyFont="1" applyBorder="1" applyAlignment="1" applyProtection="1">
      <alignment vertical="center" wrapText="1"/>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39" fillId="4" borderId="20" xfId="0" applyFont="1" applyFill="1" applyBorder="1" applyAlignment="1" applyProtection="1">
      <alignment horizontal="center" vertical="center" justifyLastLine="1"/>
      <protection locked="0"/>
    </xf>
    <xf numFmtId="0" fontId="39" fillId="4" borderId="4" xfId="0" applyFont="1" applyFill="1" applyBorder="1" applyAlignment="1" applyProtection="1">
      <alignment horizontal="center" vertical="center" justifyLastLine="1"/>
      <protection locked="0"/>
    </xf>
    <xf numFmtId="0" fontId="39" fillId="4" borderId="23" xfId="0" applyFont="1" applyFill="1" applyBorder="1" applyAlignment="1" applyProtection="1">
      <alignment horizontal="center" vertical="center" justifyLastLine="1"/>
      <protection locked="0"/>
    </xf>
    <xf numFmtId="0" fontId="39" fillId="4" borderId="66" xfId="0" applyFont="1" applyFill="1" applyBorder="1" applyAlignment="1" applyProtection="1">
      <alignment horizontal="center" vertical="center"/>
      <protection locked="0"/>
    </xf>
    <xf numFmtId="0" fontId="39" fillId="4" borderId="67" xfId="0" applyFont="1" applyFill="1" applyBorder="1" applyAlignment="1" applyProtection="1">
      <alignment horizontal="center" vertical="center"/>
      <protection locked="0"/>
    </xf>
    <xf numFmtId="0" fontId="26" fillId="0" borderId="4" xfId="0" applyFont="1" applyBorder="1" applyAlignment="1" applyProtection="1">
      <alignment horizontal="center" vertical="center" wrapText="1"/>
      <protection locked="0"/>
    </xf>
    <xf numFmtId="0" fontId="39" fillId="7" borderId="43" xfId="0" applyFont="1" applyFill="1" applyBorder="1" applyAlignment="1" applyProtection="1">
      <alignment horizontal="center" vertical="center" wrapText="1"/>
      <protection locked="0"/>
    </xf>
    <xf numFmtId="0" fontId="39" fillId="7" borderId="69" xfId="0" applyFont="1" applyFill="1" applyBorder="1" applyAlignment="1" applyProtection="1">
      <alignment horizontal="center" vertical="center" wrapText="1"/>
      <protection locked="0"/>
    </xf>
    <xf numFmtId="0" fontId="39" fillId="7" borderId="50" xfId="0" applyFont="1" applyFill="1" applyBorder="1" applyAlignment="1" applyProtection="1">
      <alignment horizontal="center" vertical="center" wrapText="1"/>
      <protection locked="0"/>
    </xf>
    <xf numFmtId="0" fontId="39" fillId="7" borderId="51" xfId="0" applyFont="1" applyFill="1" applyBorder="1" applyAlignment="1" applyProtection="1">
      <alignment horizontal="center" vertical="center" wrapText="1"/>
      <protection locked="0"/>
    </xf>
    <xf numFmtId="0" fontId="39" fillId="4" borderId="49" xfId="0" applyFont="1" applyFill="1" applyBorder="1" applyAlignment="1" applyProtection="1">
      <alignment horizontal="center" vertical="center" justifyLastLine="1"/>
      <protection locked="0"/>
    </xf>
    <xf numFmtId="0" fontId="39" fillId="4" borderId="49" xfId="0" applyFont="1" applyFill="1" applyBorder="1" applyAlignment="1" applyProtection="1">
      <alignment horizontal="center" vertical="center"/>
      <protection locked="0"/>
    </xf>
    <xf numFmtId="0" fontId="39" fillId="4" borderId="66" xfId="0" applyFont="1" applyFill="1" applyBorder="1" applyAlignment="1" applyProtection="1">
      <alignment horizontal="center" vertical="center" justifyLastLine="1"/>
      <protection locked="0"/>
    </xf>
    <xf numFmtId="0" fontId="39" fillId="7" borderId="70" xfId="0" applyFont="1" applyFill="1" applyBorder="1" applyAlignment="1" applyProtection="1">
      <alignment horizontal="center" vertical="center" wrapText="1"/>
      <protection locked="0"/>
    </xf>
    <xf numFmtId="0" fontId="39" fillId="7" borderId="66" xfId="0" applyFont="1" applyFill="1" applyBorder="1" applyAlignment="1" applyProtection="1">
      <alignment horizontal="center" vertical="center" wrapText="1"/>
      <protection locked="0"/>
    </xf>
    <xf numFmtId="0" fontId="39" fillId="7" borderId="67" xfId="0" applyFont="1" applyFill="1" applyBorder="1" applyAlignment="1" applyProtection="1">
      <alignment horizontal="center" vertical="center" wrapText="1"/>
      <protection locked="0"/>
    </xf>
    <xf numFmtId="0" fontId="39" fillId="4" borderId="50" xfId="0" applyFont="1" applyFill="1" applyBorder="1" applyAlignment="1" applyProtection="1">
      <alignment horizontal="center" vertical="center" justifyLastLine="1"/>
      <protection locked="0"/>
    </xf>
    <xf numFmtId="0" fontId="39" fillId="4" borderId="51" xfId="0" applyFont="1" applyFill="1" applyBorder="1" applyAlignment="1" applyProtection="1">
      <alignment horizontal="center" vertical="center" justifyLastLine="1"/>
      <protection locked="0"/>
    </xf>
    <xf numFmtId="0" fontId="39" fillId="4" borderId="36" xfId="0" applyFont="1" applyFill="1" applyBorder="1" applyAlignment="1" applyProtection="1">
      <alignment horizontal="center" vertical="center" justifyLastLine="1"/>
      <protection locked="0"/>
    </xf>
    <xf numFmtId="0" fontId="39" fillId="4" borderId="8" xfId="0" applyFont="1" applyFill="1" applyBorder="1" applyAlignment="1" applyProtection="1">
      <alignment horizontal="center" vertical="center" justifyLastLine="1"/>
      <protection locked="0"/>
    </xf>
    <xf numFmtId="0" fontId="39" fillId="4" borderId="10" xfId="0" applyFont="1" applyFill="1" applyBorder="1" applyAlignment="1" applyProtection="1">
      <alignment horizontal="center" vertical="center" justifyLastLine="1"/>
      <protection locked="0"/>
    </xf>
    <xf numFmtId="0" fontId="39" fillId="0" borderId="36" xfId="0" applyFont="1" applyBorder="1" applyAlignment="1" applyProtection="1">
      <alignment horizontal="distributed" vertical="center" justifyLastLine="1"/>
      <protection locked="0"/>
    </xf>
    <xf numFmtId="0" fontId="39" fillId="0" borderId="9" xfId="0" applyFont="1" applyBorder="1" applyAlignment="1" applyProtection="1">
      <alignment horizontal="distributed" vertical="center" justifyLastLine="1"/>
      <protection locked="0"/>
    </xf>
    <xf numFmtId="0" fontId="39" fillId="0" borderId="38" xfId="0" applyFont="1" applyBorder="1" applyAlignment="1" applyProtection="1">
      <alignment horizontal="distributed" vertical="center" justifyLastLine="1"/>
      <protection locked="0"/>
    </xf>
    <xf numFmtId="0" fontId="39" fillId="0" borderId="37" xfId="0" applyFont="1" applyBorder="1" applyAlignment="1" applyProtection="1">
      <alignment horizontal="distributed" vertical="center" justifyLastLine="1"/>
      <protection locked="0"/>
    </xf>
    <xf numFmtId="0" fontId="39" fillId="0" borderId="61" xfId="0" applyFont="1" applyBorder="1" applyAlignment="1" applyProtection="1">
      <alignment horizontal="distributed" vertical="center" justifyLastLine="1"/>
      <protection locked="0"/>
    </xf>
    <xf numFmtId="0" fontId="39" fillId="0" borderId="9" xfId="0" applyFont="1" applyBorder="1" applyAlignment="1" applyProtection="1">
      <alignment horizontal="center" vertical="center"/>
      <protection locked="0"/>
    </xf>
    <xf numFmtId="0" fontId="39" fillId="0" borderId="37" xfId="0" applyFont="1" applyBorder="1" applyAlignment="1" applyProtection="1">
      <alignment horizontal="center" vertical="center"/>
      <protection locked="0"/>
    </xf>
    <xf numFmtId="0" fontId="39" fillId="2" borderId="40" xfId="0" applyFont="1" applyFill="1" applyBorder="1" applyAlignment="1" applyProtection="1">
      <alignment horizontal="center" vertical="center" justifyLastLine="1"/>
      <protection locked="0"/>
    </xf>
    <xf numFmtId="0" fontId="39" fillId="2" borderId="27" xfId="0" applyFont="1" applyFill="1" applyBorder="1" applyAlignment="1" applyProtection="1">
      <alignment horizontal="center" vertical="center" justifyLastLine="1"/>
      <protection locked="0"/>
    </xf>
    <xf numFmtId="0" fontId="39" fillId="2" borderId="41" xfId="0" applyFont="1" applyFill="1" applyBorder="1" applyAlignment="1" applyProtection="1">
      <alignment horizontal="center" vertical="center" justifyLastLine="1"/>
      <protection locked="0"/>
    </xf>
    <xf numFmtId="0" fontId="39" fillId="2" borderId="31" xfId="0" applyFont="1" applyFill="1" applyBorder="1" applyAlignment="1" applyProtection="1">
      <alignment horizontal="center" vertical="center" justifyLastLine="1"/>
      <protection locked="0"/>
    </xf>
    <xf numFmtId="0" fontId="39" fillId="2" borderId="32" xfId="0" applyFont="1" applyFill="1" applyBorder="1" applyAlignment="1" applyProtection="1">
      <alignment horizontal="center" vertical="center" justifyLastLine="1"/>
      <protection locked="0"/>
    </xf>
    <xf numFmtId="0" fontId="39" fillId="2" borderId="33" xfId="0" applyFont="1" applyFill="1" applyBorder="1" applyAlignment="1" applyProtection="1">
      <alignment horizontal="center" vertical="center" justifyLastLine="1"/>
      <protection locked="0"/>
    </xf>
    <xf numFmtId="0" fontId="35" fillId="0" borderId="57" xfId="0" applyFont="1" applyBorder="1" applyAlignment="1" applyProtection="1">
      <alignment horizontal="center" vertical="center"/>
      <protection locked="0"/>
    </xf>
    <xf numFmtId="0" fontId="35" fillId="0" borderId="54" xfId="0" applyFont="1" applyBorder="1" applyAlignment="1" applyProtection="1">
      <alignment horizontal="center" vertical="center"/>
      <protection locked="0"/>
    </xf>
    <xf numFmtId="0" fontId="35" fillId="0" borderId="58" xfId="0" applyFont="1" applyBorder="1" applyAlignment="1" applyProtection="1">
      <alignment horizontal="center" vertical="center"/>
      <protection locked="0"/>
    </xf>
    <xf numFmtId="0" fontId="35" fillId="0" borderId="55" xfId="0" applyFont="1" applyBorder="1" applyAlignment="1" applyProtection="1">
      <alignment horizontal="center" vertical="center"/>
      <protection locked="0"/>
    </xf>
    <xf numFmtId="0" fontId="35" fillId="0" borderId="59" xfId="0" applyFont="1" applyBorder="1" applyAlignment="1" applyProtection="1">
      <alignment horizontal="center" vertical="center"/>
      <protection locked="0"/>
    </xf>
    <xf numFmtId="0" fontId="35" fillId="0" borderId="56" xfId="0" applyFont="1" applyBorder="1" applyAlignment="1" applyProtection="1">
      <alignment horizontal="center" vertical="center"/>
      <protection locked="0"/>
    </xf>
    <xf numFmtId="0" fontId="39" fillId="0" borderId="61" xfId="0" applyFont="1" applyBorder="1" applyAlignment="1" applyProtection="1">
      <alignment horizontal="center" vertical="center"/>
      <protection locked="0"/>
    </xf>
    <xf numFmtId="0" fontId="39" fillId="0" borderId="36" xfId="0" applyFont="1" applyBorder="1" applyAlignment="1" applyProtection="1">
      <alignment horizontal="center" vertical="center"/>
      <protection locked="0"/>
    </xf>
    <xf numFmtId="0" fontId="43" fillId="0" borderId="36" xfId="0" applyFont="1" applyBorder="1" applyAlignment="1">
      <alignment horizontal="center" vertical="center" justifyLastLine="1"/>
    </xf>
    <xf numFmtId="0" fontId="39" fillId="0" borderId="8" xfId="0" applyFont="1" applyBorder="1" applyAlignment="1" applyProtection="1">
      <alignment horizontal="center" vertical="center"/>
      <protection locked="0"/>
    </xf>
    <xf numFmtId="0" fontId="39" fillId="0" borderId="1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38" fontId="39" fillId="0" borderId="12" xfId="1" applyFont="1" applyBorder="1" applyAlignment="1" applyProtection="1">
      <alignment horizontal="center" vertical="center"/>
      <protection locked="0"/>
    </xf>
    <xf numFmtId="38" fontId="39" fillId="0" borderId="13" xfId="1" applyFont="1" applyBorder="1" applyAlignment="1" applyProtection="1">
      <alignment horizontal="center" vertical="center"/>
      <protection locked="0"/>
    </xf>
    <xf numFmtId="0" fontId="39" fillId="0" borderId="52" xfId="0" applyFont="1" applyBorder="1" applyAlignment="1" applyProtection="1">
      <alignment horizontal="center" vertical="center"/>
      <protection locked="0"/>
    </xf>
    <xf numFmtId="0" fontId="39" fillId="0" borderId="53" xfId="0" applyFont="1" applyBorder="1" applyAlignment="1" applyProtection="1">
      <alignment horizontal="center" vertical="center"/>
      <protection locked="0"/>
    </xf>
    <xf numFmtId="0" fontId="35" fillId="0" borderId="11" xfId="0" applyFont="1" applyBorder="1" applyAlignment="1" applyProtection="1">
      <alignment horizontal="center" vertical="center"/>
      <protection locked="0"/>
    </xf>
    <xf numFmtId="0" fontId="35" fillId="0" borderId="12"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43" fillId="0" borderId="58" xfId="0" applyFont="1" applyBorder="1" applyAlignment="1">
      <alignment horizontal="center" vertical="center"/>
    </xf>
    <xf numFmtId="0" fontId="20" fillId="2" borderId="1" xfId="0" applyFont="1" applyFill="1" applyBorder="1" applyAlignment="1" applyProtection="1">
      <alignment horizontal="center" vertical="center"/>
      <protection locked="0"/>
    </xf>
    <xf numFmtId="0" fontId="20" fillId="2" borderId="27" xfId="0" applyFont="1" applyFill="1" applyBorder="1" applyAlignment="1" applyProtection="1">
      <alignment horizontal="center" vertical="center"/>
      <protection locked="0"/>
    </xf>
    <xf numFmtId="0" fontId="20" fillId="2" borderId="4" xfId="0" applyFont="1" applyFill="1" applyBorder="1" applyAlignment="1" applyProtection="1">
      <alignment horizontal="center" vertical="center"/>
      <protection locked="0"/>
    </xf>
    <xf numFmtId="0" fontId="20" fillId="2" borderId="31" xfId="0" applyFont="1" applyFill="1" applyBorder="1" applyAlignment="1" applyProtection="1">
      <alignment horizontal="center" vertical="center"/>
      <protection locked="0"/>
    </xf>
    <xf numFmtId="0" fontId="20" fillId="2" borderId="5" xfId="0" applyFont="1" applyFill="1" applyBorder="1" applyAlignment="1" applyProtection="1">
      <alignment horizontal="center" vertical="center"/>
      <protection locked="0"/>
    </xf>
    <xf numFmtId="0" fontId="20" fillId="2" borderId="6" xfId="0" applyFont="1" applyFill="1" applyBorder="1" applyAlignment="1" applyProtection="1">
      <alignment horizontal="center" vertical="center"/>
      <protection locked="0"/>
    </xf>
    <xf numFmtId="0" fontId="20" fillId="2" borderId="40" xfId="0" applyFont="1" applyFill="1" applyBorder="1" applyAlignment="1" applyProtection="1">
      <alignment horizontal="center" wrapText="1"/>
      <protection locked="0"/>
    </xf>
    <xf numFmtId="0" fontId="20" fillId="2" borderId="2" xfId="0" applyFont="1" applyFill="1" applyBorder="1" applyAlignment="1" applyProtection="1">
      <alignment horizontal="center" wrapText="1"/>
      <protection locked="0"/>
    </xf>
    <xf numFmtId="0" fontId="20" fillId="2" borderId="27" xfId="0" applyFont="1" applyFill="1" applyBorder="1" applyAlignment="1" applyProtection="1">
      <alignment horizontal="center" wrapText="1"/>
      <protection locked="0"/>
    </xf>
    <xf numFmtId="0" fontId="20" fillId="2" borderId="41" xfId="0" applyFont="1" applyFill="1" applyBorder="1" applyAlignment="1" applyProtection="1">
      <alignment horizontal="center" wrapText="1"/>
      <protection locked="0"/>
    </xf>
    <xf numFmtId="0" fontId="20" fillId="2" borderId="0" xfId="0" applyFont="1" applyFill="1" applyBorder="1" applyAlignment="1" applyProtection="1">
      <alignment horizontal="center" wrapText="1"/>
      <protection locked="0"/>
    </xf>
    <xf numFmtId="0" fontId="20" fillId="2" borderId="31" xfId="0" applyFont="1" applyFill="1" applyBorder="1" applyAlignment="1" applyProtection="1">
      <alignment horizontal="center" wrapText="1"/>
      <protection locked="0"/>
    </xf>
    <xf numFmtId="0" fontId="20" fillId="2" borderId="42" xfId="0" applyFont="1" applyFill="1" applyBorder="1" applyAlignment="1" applyProtection="1">
      <alignment horizontal="center" wrapText="1"/>
      <protection locked="0"/>
    </xf>
    <xf numFmtId="0" fontId="20" fillId="2" borderId="43" xfId="0" applyFont="1" applyFill="1" applyBorder="1" applyAlignment="1" applyProtection="1">
      <alignment horizontal="center" wrapText="1"/>
      <protection locked="0"/>
    </xf>
    <xf numFmtId="0" fontId="20" fillId="2" borderId="44" xfId="0" applyFont="1" applyFill="1" applyBorder="1" applyAlignment="1" applyProtection="1">
      <alignment horizontal="center" wrapText="1"/>
      <protection locked="0"/>
    </xf>
    <xf numFmtId="0" fontId="21" fillId="0" borderId="12"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38"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39" fillId="0" borderId="38" xfId="0" applyFont="1" applyBorder="1" applyAlignment="1" applyProtection="1">
      <alignment horizontal="center" vertical="center"/>
      <protection locked="0"/>
    </xf>
    <xf numFmtId="0" fontId="39" fillId="0" borderId="39" xfId="0" applyFont="1" applyBorder="1" applyAlignment="1" applyProtection="1">
      <alignment horizontal="center" vertical="center"/>
      <protection locked="0"/>
    </xf>
    <xf numFmtId="0" fontId="39" fillId="0" borderId="48" xfId="0" applyFont="1" applyBorder="1" applyAlignment="1" applyProtection="1">
      <alignment horizontal="center" vertical="center"/>
      <protection locked="0"/>
    </xf>
    <xf numFmtId="0" fontId="16" fillId="0" borderId="26" xfId="0" applyFont="1" applyBorder="1" applyAlignment="1">
      <alignment horizontal="center" vertical="center"/>
    </xf>
    <xf numFmtId="0" fontId="16" fillId="0" borderId="10" xfId="0" applyFont="1" applyBorder="1" applyAlignment="1">
      <alignment horizontal="center" vertical="center"/>
    </xf>
    <xf numFmtId="0" fontId="39" fillId="0" borderId="12" xfId="0" quotePrefix="1" applyFont="1" applyBorder="1" applyAlignment="1" applyProtection="1">
      <alignment horizontal="center" vertical="center"/>
      <protection locked="0"/>
    </xf>
    <xf numFmtId="0" fontId="28" fillId="0" borderId="37" xfId="0" applyFont="1" applyFill="1" applyBorder="1" applyAlignment="1" applyProtection="1">
      <alignment horizontal="center" vertical="center"/>
      <protection locked="0"/>
    </xf>
    <xf numFmtId="0" fontId="28" fillId="0" borderId="9" xfId="0" applyFont="1" applyFill="1" applyBorder="1" applyAlignment="1" applyProtection="1">
      <alignment horizontal="center" vertical="center"/>
      <protection locked="0"/>
    </xf>
    <xf numFmtId="0" fontId="28" fillId="0" borderId="38" xfId="0" applyFont="1" applyFill="1" applyBorder="1" applyAlignment="1" applyProtection="1">
      <alignment horizontal="center" vertical="center"/>
      <protection locked="0"/>
    </xf>
    <xf numFmtId="49" fontId="20" fillId="0" borderId="37" xfId="0" applyNumberFormat="1" applyFont="1" applyBorder="1" applyAlignment="1" applyProtection="1">
      <alignment horizontal="center" vertical="center"/>
      <protection locked="0"/>
    </xf>
    <xf numFmtId="49" fontId="20" fillId="0" borderId="9" xfId="0" applyNumberFormat="1" applyFont="1" applyBorder="1" applyAlignment="1" applyProtection="1">
      <alignment horizontal="center" vertical="center"/>
      <protection locked="0"/>
    </xf>
    <xf numFmtId="49" fontId="20" fillId="0" borderId="10" xfId="0" applyNumberFormat="1" applyFont="1" applyBorder="1" applyAlignment="1" applyProtection="1">
      <alignment horizontal="center" vertical="center"/>
      <protection locked="0"/>
    </xf>
    <xf numFmtId="0" fontId="15" fillId="0" borderId="8"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9" fillId="0" borderId="12" xfId="0" applyFont="1" applyBorder="1" applyAlignment="1" applyProtection="1">
      <alignment horizontal="center" vertical="distributed" wrapText="1"/>
      <protection locked="0"/>
    </xf>
    <xf numFmtId="0" fontId="19" fillId="0" borderId="13" xfId="0" applyFont="1" applyBorder="1" applyAlignment="1" applyProtection="1">
      <alignment horizontal="center" vertical="distributed" wrapText="1"/>
      <protection locked="0"/>
    </xf>
    <xf numFmtId="0" fontId="25" fillId="0" borderId="8"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43" fillId="0" borderId="12" xfId="0" applyFont="1" applyBorder="1" applyAlignment="1">
      <alignment horizontal="center" vertical="distributed" wrapText="1"/>
    </xf>
    <xf numFmtId="0" fontId="19" fillId="0" borderId="12" xfId="0" quotePrefix="1" applyFont="1" applyBorder="1" applyAlignment="1" applyProtection="1">
      <alignment horizontal="center" vertical="distributed" wrapText="1"/>
      <protection locked="0"/>
    </xf>
    <xf numFmtId="0" fontId="39" fillId="0" borderId="12" xfId="0" applyFont="1" applyBorder="1" applyAlignment="1" applyProtection="1">
      <alignment horizontal="center" vertical="distributed" wrapText="1"/>
      <protection locked="0"/>
    </xf>
    <xf numFmtId="0" fontId="39" fillId="0" borderId="12" xfId="0" quotePrefix="1" applyFont="1" applyBorder="1" applyAlignment="1" applyProtection="1">
      <alignment horizontal="center" vertical="distributed" wrapText="1"/>
      <protection locked="0"/>
    </xf>
    <xf numFmtId="0" fontId="39" fillId="0" borderId="11" xfId="0" applyFont="1" applyBorder="1" applyAlignment="1" applyProtection="1">
      <alignment horizontal="center" vertical="distributed" wrapText="1"/>
      <protection locked="0"/>
    </xf>
    <xf numFmtId="0" fontId="39" fillId="0" borderId="15" xfId="0" applyFont="1" applyBorder="1" applyAlignment="1" applyProtection="1">
      <alignment horizontal="center" vertical="center" wrapText="1"/>
      <protection locked="0"/>
    </xf>
    <xf numFmtId="0" fontId="39" fillId="0" borderId="16"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textRotation="255" wrapText="1"/>
    </xf>
    <xf numFmtId="0" fontId="26" fillId="0" borderId="27" xfId="0" applyFont="1" applyBorder="1" applyAlignment="1" applyProtection="1">
      <alignment horizontal="center" vertical="center" textRotation="255" wrapText="1"/>
    </xf>
    <xf numFmtId="0" fontId="26" fillId="0" borderId="4" xfId="0" applyFont="1" applyBorder="1" applyAlignment="1" applyProtection="1">
      <alignment horizontal="center" vertical="center" textRotation="255" wrapText="1"/>
    </xf>
    <xf numFmtId="0" fontId="26" fillId="0" borderId="31" xfId="0" applyFont="1" applyBorder="1" applyAlignment="1" applyProtection="1">
      <alignment horizontal="center" vertical="center" textRotation="255" wrapText="1"/>
    </xf>
    <xf numFmtId="0" fontId="26" fillId="0" borderId="5" xfId="0" applyFont="1" applyBorder="1" applyAlignment="1" applyProtection="1">
      <alignment horizontal="center" vertical="center" textRotation="255" wrapText="1"/>
    </xf>
    <xf numFmtId="0" fontId="26" fillId="0" borderId="33" xfId="0" applyFont="1" applyBorder="1" applyAlignment="1" applyProtection="1">
      <alignment horizontal="center" vertical="center" textRotation="255" wrapText="1"/>
    </xf>
    <xf numFmtId="0" fontId="21" fillId="0" borderId="12"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39" fillId="0" borderId="14" xfId="0" applyFont="1" applyBorder="1" applyAlignment="1" applyProtection="1">
      <alignment horizontal="center" vertical="center" wrapText="1"/>
      <protection locked="0"/>
    </xf>
    <xf numFmtId="0" fontId="24" fillId="0" borderId="15"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39" fillId="0" borderId="11" xfId="0" applyFont="1" applyBorder="1" applyAlignment="1" applyProtection="1">
      <alignment horizontal="center" vertical="center" wrapText="1"/>
      <protection locked="0"/>
    </xf>
    <xf numFmtId="0" fontId="39" fillId="0" borderId="12" xfId="0" applyFont="1" applyBorder="1" applyAlignment="1" applyProtection="1">
      <alignment horizontal="center" vertical="center" wrapText="1"/>
      <protection locked="0"/>
    </xf>
    <xf numFmtId="49" fontId="21" fillId="0" borderId="15" xfId="0" applyNumberFormat="1" applyFont="1" applyBorder="1" applyAlignment="1" applyProtection="1">
      <alignment horizontal="center" vertical="center"/>
      <protection locked="0"/>
    </xf>
    <xf numFmtId="49" fontId="39" fillId="0" borderId="15" xfId="0" applyNumberFormat="1" applyFont="1" applyBorder="1" applyAlignment="1" applyProtection="1">
      <alignment horizontal="center" vertical="center"/>
      <protection locked="0"/>
    </xf>
    <xf numFmtId="0" fontId="39" fillId="0" borderId="11" xfId="0" quotePrefix="1"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41" fillId="0" borderId="5" xfId="0" applyFont="1" applyBorder="1" applyAlignment="1" applyProtection="1">
      <alignment vertical="top" wrapText="1"/>
      <protection locked="0"/>
    </xf>
    <xf numFmtId="0" fontId="41" fillId="0" borderId="6" xfId="0" applyFont="1" applyBorder="1" applyAlignment="1" applyProtection="1">
      <alignment vertical="top" wrapText="1"/>
      <protection locked="0"/>
    </xf>
    <xf numFmtId="0" fontId="41" fillId="0" borderId="7" xfId="0" applyFont="1" applyBorder="1" applyAlignment="1" applyProtection="1">
      <alignment vertical="top" wrapText="1"/>
      <protection locked="0"/>
    </xf>
    <xf numFmtId="49" fontId="39" fillId="0" borderId="14" xfId="0" applyNumberFormat="1"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40" fillId="0" borderId="15"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8" fillId="0" borderId="0" xfId="0" applyFont="1" applyAlignment="1">
      <alignment horizontal="center" vertical="center"/>
    </xf>
    <xf numFmtId="0" fontId="10" fillId="0" borderId="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0" fillId="0" borderId="0" xfId="0" applyFont="1" applyFill="1" applyAlignment="1" applyProtection="1">
      <alignment horizontal="center"/>
      <protection locked="0"/>
    </xf>
    <xf numFmtId="0" fontId="0" fillId="0" borderId="0" xfId="0" applyBorder="1" applyAlignment="1" applyProtection="1">
      <alignment horizontal="left" vertical="center"/>
      <protection locked="0"/>
    </xf>
    <xf numFmtId="0" fontId="12" fillId="0" borderId="0" xfId="0" applyFont="1" applyFill="1" applyAlignment="1" applyProtection="1">
      <alignment horizontal="center"/>
      <protection locked="0"/>
    </xf>
    <xf numFmtId="0" fontId="10" fillId="0" borderId="6" xfId="0" applyFont="1" applyBorder="1" applyAlignment="1" applyProtection="1">
      <alignment horizontal="center"/>
      <protection locked="0"/>
    </xf>
    <xf numFmtId="176" fontId="40" fillId="0" borderId="6" xfId="0" applyNumberFormat="1" applyFont="1" applyBorder="1" applyAlignment="1" applyProtection="1">
      <alignment horizontal="center"/>
      <protection locked="0"/>
    </xf>
    <xf numFmtId="0" fontId="40" fillId="0" borderId="14" xfId="0" applyFont="1" applyBorder="1" applyAlignment="1" applyProtection="1">
      <alignment horizontal="center" vertical="center"/>
      <protection locked="0"/>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6" fillId="0" borderId="13" xfId="0" applyFont="1" applyBorder="1" applyAlignment="1" applyProtection="1">
      <alignment horizontal="center" vertical="center"/>
      <protection locked="0"/>
    </xf>
    <xf numFmtId="0" fontId="16" fillId="0" borderId="127" xfId="0" applyFont="1" applyBorder="1" applyAlignment="1" applyProtection="1">
      <alignment horizontal="center" vertical="center"/>
      <protection locked="0"/>
    </xf>
    <xf numFmtId="0" fontId="16" fillId="0" borderId="62" xfId="0" applyFont="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0" fontId="33" fillId="0" borderId="0" xfId="0" applyFont="1" applyAlignment="1" applyProtection="1">
      <alignment horizontal="center" vertical="center" wrapText="1"/>
      <protection locked="0"/>
    </xf>
    <xf numFmtId="0" fontId="15" fillId="0" borderId="11" xfId="0" applyFont="1" applyBorder="1" applyAlignment="1" applyProtection="1">
      <alignment horizontal="right" vertical="top"/>
      <protection locked="0"/>
    </xf>
    <xf numFmtId="0" fontId="15" fillId="0" borderId="12" xfId="0" applyFont="1" applyBorder="1" applyAlignment="1" applyProtection="1">
      <alignment horizontal="right" vertical="top"/>
      <protection locked="0"/>
    </xf>
    <xf numFmtId="0" fontId="15" fillId="0" borderId="13" xfId="0" applyFont="1" applyBorder="1" applyAlignment="1" applyProtection="1">
      <alignment horizontal="right" vertical="top"/>
      <protection locked="0"/>
    </xf>
    <xf numFmtId="0" fontId="21" fillId="0" borderId="37" xfId="0" applyFont="1" applyFill="1" applyBorder="1" applyAlignment="1" applyProtection="1">
      <alignment horizontal="center" vertical="center" justifyLastLine="1"/>
      <protection locked="0"/>
    </xf>
    <xf numFmtId="0" fontId="21" fillId="0" borderId="38" xfId="0" applyFont="1" applyFill="1" applyBorder="1" applyAlignment="1" applyProtection="1">
      <alignment horizontal="center" vertical="center" justifyLastLine="1"/>
      <protection locked="0"/>
    </xf>
    <xf numFmtId="0" fontId="21" fillId="0" borderId="37"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21" fillId="0" borderId="8" xfId="0" applyFont="1" applyFill="1" applyBorder="1" applyAlignment="1" applyProtection="1">
      <alignment horizontal="center" vertical="center" justifyLastLine="1"/>
      <protection locked="0"/>
    </xf>
    <xf numFmtId="0" fontId="21" fillId="0" borderId="10" xfId="0" applyFont="1" applyFill="1" applyBorder="1" applyAlignment="1" applyProtection="1">
      <alignment horizontal="center" vertical="center" justifyLastLine="1"/>
      <protection locked="0"/>
    </xf>
    <xf numFmtId="0" fontId="21" fillId="0" borderId="6" xfId="0" applyFont="1" applyFill="1" applyBorder="1" applyAlignment="1" applyProtection="1">
      <alignment horizontal="center" vertical="center" justifyLastLine="1"/>
      <protection locked="0"/>
    </xf>
    <xf numFmtId="0" fontId="21" fillId="0" borderId="33" xfId="0" applyFont="1" applyFill="1" applyBorder="1" applyAlignment="1" applyProtection="1">
      <alignment horizontal="center" vertical="center" justifyLastLine="1"/>
      <protection locked="0"/>
    </xf>
    <xf numFmtId="0" fontId="21" fillId="11" borderId="32" xfId="0" applyFont="1" applyFill="1" applyBorder="1" applyAlignment="1" applyProtection="1">
      <alignment horizontal="center" vertical="center" justifyLastLine="1"/>
      <protection locked="0"/>
    </xf>
    <xf numFmtId="0" fontId="21" fillId="11" borderId="33" xfId="0" applyFont="1" applyFill="1" applyBorder="1" applyAlignment="1" applyProtection="1">
      <alignment horizontal="center" vertical="center" justifyLastLine="1"/>
      <protection locked="0"/>
    </xf>
    <xf numFmtId="0" fontId="15" fillId="0" borderId="48" xfId="0" applyFont="1" applyBorder="1" applyAlignment="1" applyProtection="1">
      <alignment horizontal="right" vertical="top"/>
      <protection locked="0"/>
    </xf>
    <xf numFmtId="0" fontId="21" fillId="0" borderId="37" xfId="0" applyFont="1" applyBorder="1" applyAlignment="1" applyProtection="1">
      <alignment horizontal="center" vertical="center" justifyLastLine="1"/>
      <protection locked="0"/>
    </xf>
    <xf numFmtId="0" fontId="21" fillId="0" borderId="10" xfId="0" applyFont="1" applyBorder="1" applyAlignment="1" applyProtection="1">
      <alignment horizontal="center" vertical="center" justifyLastLine="1"/>
      <protection locked="0"/>
    </xf>
    <xf numFmtId="0" fontId="21" fillId="0" borderId="36" xfId="0" applyFont="1" applyBorder="1" applyAlignment="1" applyProtection="1">
      <alignment horizontal="center" vertical="center" justifyLastLine="1"/>
      <protection locked="0"/>
    </xf>
    <xf numFmtId="0" fontId="21" fillId="0" borderId="60" xfId="0" applyFont="1" applyBorder="1" applyAlignment="1" applyProtection="1">
      <alignment horizontal="center" vertical="center" justifyLastLine="1"/>
      <protection locked="0"/>
    </xf>
    <xf numFmtId="0" fontId="21" fillId="11" borderId="41" xfId="0" applyFont="1" applyFill="1" applyBorder="1" applyAlignment="1" applyProtection="1">
      <alignment horizontal="center" vertical="center" justifyLastLine="1"/>
      <protection locked="0"/>
    </xf>
    <xf numFmtId="0" fontId="21" fillId="11" borderId="31" xfId="0" applyFont="1" applyFill="1" applyBorder="1" applyAlignment="1" applyProtection="1">
      <alignment horizontal="center" vertical="center" justifyLastLine="1"/>
      <protection locked="0"/>
    </xf>
    <xf numFmtId="0" fontId="16" fillId="0" borderId="37"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21" fillId="11" borderId="40" xfId="0" applyFont="1" applyFill="1" applyBorder="1" applyAlignment="1" applyProtection="1">
      <alignment horizontal="center" vertical="center" justifyLastLine="1"/>
      <protection locked="0"/>
    </xf>
    <xf numFmtId="0" fontId="21" fillId="11" borderId="27" xfId="0" applyFont="1" applyFill="1" applyBorder="1" applyAlignment="1" applyProtection="1">
      <alignment horizontal="center" vertical="center" justifyLastLine="1"/>
      <protection locked="0"/>
    </xf>
    <xf numFmtId="0" fontId="21" fillId="0" borderId="8" xfId="0" applyFont="1" applyBorder="1" applyAlignment="1" applyProtection="1">
      <alignment horizontal="center" vertical="center" justifyLastLine="1"/>
      <protection locked="0"/>
    </xf>
    <xf numFmtId="0" fontId="21" fillId="11" borderId="8" xfId="0" applyFont="1" applyFill="1" applyBorder="1" applyAlignment="1" applyProtection="1">
      <alignment horizontal="center" vertical="center" justifyLastLine="1"/>
      <protection locked="0"/>
    </xf>
    <xf numFmtId="0" fontId="21" fillId="11" borderId="38" xfId="0" applyFont="1" applyFill="1" applyBorder="1" applyAlignment="1" applyProtection="1">
      <alignment horizontal="center" vertical="center" justifyLastLine="1"/>
      <protection locked="0"/>
    </xf>
    <xf numFmtId="0" fontId="50" fillId="0" borderId="15" xfId="0" applyFont="1" applyBorder="1" applyAlignment="1" applyProtection="1">
      <alignment horizontal="center" vertical="center"/>
    </xf>
    <xf numFmtId="0" fontId="50" fillId="0" borderId="16" xfId="0" applyFont="1" applyBorder="1" applyAlignment="1" applyProtection="1">
      <alignment horizontal="center" vertical="center"/>
    </xf>
    <xf numFmtId="0" fontId="16" fillId="0" borderId="121" xfId="0" applyFont="1" applyBorder="1" applyAlignment="1" applyProtection="1">
      <alignment horizontal="center" vertical="center"/>
      <protection locked="0"/>
    </xf>
    <xf numFmtId="0" fontId="16" fillId="0" borderId="79" xfId="0" applyFont="1" applyBorder="1" applyAlignment="1" applyProtection="1">
      <alignment horizontal="center" vertical="center"/>
      <protection locked="0"/>
    </xf>
    <xf numFmtId="0" fontId="16" fillId="0" borderId="53" xfId="0" applyFont="1" applyBorder="1" applyAlignment="1" applyProtection="1">
      <alignment horizontal="center" vertical="center"/>
      <protection locked="0"/>
    </xf>
    <xf numFmtId="0" fontId="21" fillId="0" borderId="121" xfId="0" applyFont="1" applyFill="1" applyBorder="1" applyAlignment="1" applyProtection="1">
      <alignment horizontal="center" vertical="center" justifyLastLine="1"/>
      <protection locked="0"/>
    </xf>
    <xf numFmtId="0" fontId="21" fillId="0" borderId="122" xfId="0" applyFont="1" applyFill="1" applyBorder="1" applyAlignment="1" applyProtection="1">
      <alignment horizontal="center" vertical="center" justifyLastLine="1"/>
      <protection locked="0"/>
    </xf>
    <xf numFmtId="0" fontId="21" fillId="0" borderId="121" xfId="0" applyFont="1" applyFill="1" applyBorder="1" applyAlignment="1" applyProtection="1">
      <alignment horizontal="center" vertical="center"/>
      <protection locked="0"/>
    </xf>
    <xf numFmtId="0" fontId="21" fillId="0" borderId="53" xfId="0" applyFont="1" applyFill="1" applyBorder="1" applyAlignment="1" applyProtection="1">
      <alignment horizontal="center" vertical="center"/>
      <protection locked="0"/>
    </xf>
    <xf numFmtId="0" fontId="21" fillId="0" borderId="64" xfId="0" applyFont="1" applyFill="1" applyBorder="1" applyAlignment="1" applyProtection="1">
      <alignment horizontal="center" vertical="center"/>
      <protection locked="0"/>
    </xf>
    <xf numFmtId="0" fontId="21" fillId="0" borderId="52" xfId="0" applyFont="1" applyFill="1" applyBorder="1" applyAlignment="1" applyProtection="1">
      <alignment horizontal="center" vertical="center"/>
      <protection locked="0"/>
    </xf>
    <xf numFmtId="0" fontId="21" fillId="0" borderId="122" xfId="0" applyFont="1" applyFill="1" applyBorder="1" applyAlignment="1" applyProtection="1">
      <alignment horizontal="center" vertical="center"/>
      <protection locked="0"/>
    </xf>
    <xf numFmtId="0" fontId="50" fillId="0" borderId="14" xfId="0" applyFont="1" applyBorder="1" applyAlignment="1" applyProtection="1">
      <alignment horizontal="center" vertical="center"/>
    </xf>
    <xf numFmtId="0" fontId="39" fillId="0" borderId="15" xfId="0" applyFont="1" applyFill="1" applyBorder="1" applyAlignment="1" applyProtection="1">
      <alignment horizontal="center" vertical="distributed" wrapText="1"/>
      <protection locked="0"/>
    </xf>
    <xf numFmtId="0" fontId="39" fillId="0" borderId="16" xfId="0" applyFont="1" applyFill="1" applyBorder="1" applyAlignment="1" applyProtection="1">
      <alignment horizontal="center" vertical="distributed" wrapText="1"/>
      <protection locked="0"/>
    </xf>
    <xf numFmtId="0" fontId="39" fillId="0" borderId="8" xfId="0" applyFont="1" applyFill="1" applyBorder="1" applyAlignment="1" applyProtection="1">
      <alignment horizontal="center" vertical="distributed" wrapText="1"/>
      <protection locked="0"/>
    </xf>
    <xf numFmtId="0" fontId="39" fillId="0" borderId="25" xfId="0" applyFont="1" applyFill="1" applyBorder="1" applyAlignment="1" applyProtection="1">
      <alignment horizontal="center" vertical="distributed" wrapText="1"/>
      <protection locked="0"/>
    </xf>
    <xf numFmtId="0" fontId="39" fillId="0" borderId="26" xfId="0" applyFont="1" applyFill="1" applyBorder="1" applyAlignment="1" applyProtection="1">
      <alignment horizontal="center" vertical="distributed" wrapText="1"/>
      <protection locked="0"/>
    </xf>
    <xf numFmtId="0" fontId="39" fillId="0" borderId="26" xfId="0" quotePrefix="1" applyFont="1" applyFill="1" applyBorder="1" applyAlignment="1" applyProtection="1">
      <alignment horizontal="center" vertical="distributed" wrapText="1"/>
      <protection locked="0"/>
    </xf>
    <xf numFmtId="0" fontId="39" fillId="0" borderId="25" xfId="0" quotePrefix="1" applyFont="1" applyFill="1" applyBorder="1" applyAlignment="1" applyProtection="1">
      <alignment horizontal="center" vertical="distributed" wrapText="1"/>
      <protection locked="0"/>
    </xf>
    <xf numFmtId="0" fontId="39" fillId="0" borderId="15" xfId="0" quotePrefix="1" applyFont="1" applyFill="1" applyBorder="1" applyAlignment="1" applyProtection="1">
      <alignment horizontal="center" vertical="distributed" wrapText="1"/>
      <protection locked="0"/>
    </xf>
    <xf numFmtId="0" fontId="48" fillId="0" borderId="15" xfId="0" applyFont="1" applyBorder="1" applyAlignment="1" applyProtection="1">
      <alignment horizontal="center" vertical="center"/>
      <protection locked="0"/>
    </xf>
    <xf numFmtId="0" fontId="48" fillId="0" borderId="16" xfId="0" applyFont="1" applyBorder="1" applyAlignment="1" applyProtection="1">
      <alignment horizontal="center" vertical="center"/>
      <protection locked="0"/>
    </xf>
    <xf numFmtId="0" fontId="49" fillId="0" borderId="36" xfId="0" applyFont="1" applyBorder="1" applyAlignment="1" applyProtection="1">
      <alignment horizontal="center" vertical="center" justifyLastLine="1"/>
    </xf>
    <xf numFmtId="0" fontId="39" fillId="0" borderId="37" xfId="0" applyFont="1" applyFill="1" applyBorder="1" applyAlignment="1" applyProtection="1">
      <alignment horizontal="center" vertical="center" justifyLastLine="1"/>
      <protection locked="0"/>
    </xf>
    <xf numFmtId="0" fontId="39" fillId="0" borderId="38" xfId="0" applyFont="1" applyFill="1" applyBorder="1" applyAlignment="1" applyProtection="1">
      <alignment horizontal="center" vertical="center" justifyLastLine="1"/>
      <protection locked="0"/>
    </xf>
    <xf numFmtId="0" fontId="39" fillId="0" borderId="61" xfId="0" applyFont="1" applyFill="1" applyBorder="1" applyAlignment="1" applyProtection="1">
      <alignment horizontal="distributed" vertical="center" justifyLastLine="1"/>
      <protection locked="0"/>
    </xf>
    <xf numFmtId="0" fontId="39" fillId="0" borderId="36" xfId="0" applyFont="1" applyFill="1" applyBorder="1" applyAlignment="1" applyProtection="1">
      <alignment horizontal="distributed" vertical="center" justifyLastLine="1"/>
      <protection locked="0"/>
    </xf>
    <xf numFmtId="0" fontId="39" fillId="0" borderId="9" xfId="0" applyFont="1" applyFill="1" applyBorder="1" applyAlignment="1" applyProtection="1">
      <alignment horizontal="distributed" vertical="center" justifyLastLine="1"/>
      <protection locked="0"/>
    </xf>
    <xf numFmtId="0" fontId="39" fillId="0" borderId="38" xfId="0" applyFont="1" applyFill="1" applyBorder="1" applyAlignment="1" applyProtection="1">
      <alignment horizontal="distributed" vertical="center" justifyLastLine="1"/>
      <protection locked="0"/>
    </xf>
    <xf numFmtId="0" fontId="39" fillId="0" borderId="14" xfId="0" applyFont="1" applyFill="1" applyBorder="1" applyAlignment="1" applyProtection="1">
      <alignment horizontal="center" vertical="distributed" wrapText="1"/>
      <protection locked="0"/>
    </xf>
    <xf numFmtId="0" fontId="39" fillId="0" borderId="37" xfId="0" applyFont="1" applyFill="1" applyBorder="1" applyAlignment="1" applyProtection="1">
      <alignment horizontal="center" vertical="center"/>
      <protection locked="0"/>
    </xf>
    <xf numFmtId="0" fontId="39" fillId="0" borderId="9" xfId="0" applyFont="1" applyFill="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39" fillId="0" borderId="37" xfId="0" applyFont="1" applyFill="1" applyBorder="1" applyAlignment="1" applyProtection="1">
      <alignment horizontal="distributed" vertical="center" justifyLastLine="1"/>
      <protection locked="0"/>
    </xf>
    <xf numFmtId="0" fontId="39" fillId="0" borderId="36" xfId="0" applyFont="1" applyFill="1" applyBorder="1" applyAlignment="1" applyProtection="1">
      <alignment horizontal="center" vertical="center"/>
      <protection locked="0"/>
    </xf>
    <xf numFmtId="0" fontId="39" fillId="0" borderId="38" xfId="0" applyFont="1" applyFill="1" applyBorder="1" applyAlignment="1" applyProtection="1">
      <alignment horizontal="center" vertical="center"/>
      <protection locked="0"/>
    </xf>
    <xf numFmtId="0" fontId="49" fillId="0" borderId="8" xfId="0" applyFont="1" applyBorder="1" applyAlignment="1" applyProtection="1">
      <alignment horizontal="center" vertical="center" justifyLastLine="1"/>
    </xf>
    <xf numFmtId="0" fontId="49" fillId="0" borderId="9" xfId="0" applyFont="1" applyBorder="1" applyAlignment="1" applyProtection="1">
      <alignment horizontal="center" vertical="center" justifyLastLine="1"/>
    </xf>
    <xf numFmtId="0" fontId="49" fillId="0" borderId="10" xfId="0" applyFont="1" applyBorder="1" applyAlignment="1" applyProtection="1">
      <alignment horizontal="center" vertical="center" justifyLastLine="1"/>
    </xf>
    <xf numFmtId="0" fontId="39" fillId="0" borderId="10" xfId="0" applyFont="1" applyFill="1" applyBorder="1" applyAlignment="1" applyProtection="1">
      <alignment horizontal="distributed" vertical="center" justifyLastLine="1"/>
      <protection locked="0"/>
    </xf>
    <xf numFmtId="0" fontId="39" fillId="0" borderId="8" xfId="0" applyFont="1" applyFill="1" applyBorder="1" applyAlignment="1" applyProtection="1">
      <alignment horizontal="center" vertical="center"/>
      <protection locked="0"/>
    </xf>
    <xf numFmtId="0" fontId="39" fillId="0" borderId="10"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39" fillId="0" borderId="32" xfId="0" applyFont="1" applyFill="1" applyBorder="1" applyAlignment="1" applyProtection="1">
      <alignment horizontal="distributed" vertical="center" justifyLastLine="1"/>
      <protection locked="0"/>
    </xf>
    <xf numFmtId="0" fontId="39" fillId="0" borderId="33" xfId="0" applyFont="1" applyFill="1" applyBorder="1" applyAlignment="1" applyProtection="1">
      <alignment horizontal="distributed" vertical="center" justifyLastLine="1"/>
      <protection locked="0"/>
    </xf>
    <xf numFmtId="0" fontId="39" fillId="0" borderId="24" xfId="0" applyFont="1" applyFill="1" applyBorder="1" applyAlignment="1" applyProtection="1">
      <alignment horizontal="center" vertical="center"/>
      <protection locked="0"/>
    </xf>
    <xf numFmtId="0" fontId="39" fillId="0" borderId="6" xfId="0" applyFont="1" applyFill="1" applyBorder="1" applyAlignment="1" applyProtection="1">
      <alignment horizontal="center" vertical="center"/>
      <protection locked="0"/>
    </xf>
    <xf numFmtId="0" fontId="39" fillId="0" borderId="32" xfId="0" applyFont="1" applyFill="1" applyBorder="1" applyAlignment="1" applyProtection="1">
      <alignment horizontal="center" vertical="center"/>
      <protection locked="0"/>
    </xf>
    <xf numFmtId="0" fontId="10" fillId="0" borderId="36" xfId="0" applyFont="1" applyBorder="1" applyAlignment="1" applyProtection="1">
      <alignment horizontal="center"/>
      <protection locked="0"/>
    </xf>
    <xf numFmtId="0" fontId="16" fillId="0" borderId="36" xfId="0" applyFont="1" applyFill="1" applyBorder="1" applyAlignment="1" applyProtection="1">
      <alignment horizontal="center" vertical="center" wrapText="1"/>
    </xf>
    <xf numFmtId="0" fontId="10" fillId="0" borderId="36" xfId="0" applyFont="1" applyBorder="1" applyAlignment="1" applyProtection="1">
      <alignment horizontal="center" vertical="center" wrapText="1"/>
      <protection locked="0"/>
    </xf>
    <xf numFmtId="0" fontId="39" fillId="0" borderId="119" xfId="0" applyFont="1" applyFill="1" applyBorder="1" applyAlignment="1" applyProtection="1">
      <alignment horizontal="distributed" vertical="center" justifyLastLine="1"/>
      <protection locked="0"/>
    </xf>
    <xf numFmtId="0" fontId="39" fillId="0" borderId="17" xfId="0" applyFont="1" applyFill="1" applyBorder="1" applyAlignment="1" applyProtection="1">
      <alignment horizontal="distributed" vertical="center" justifyLastLine="1"/>
      <protection locked="0"/>
    </xf>
    <xf numFmtId="0" fontId="39" fillId="0" borderId="2" xfId="0" applyFont="1" applyFill="1" applyBorder="1" applyAlignment="1" applyProtection="1">
      <alignment horizontal="distributed" vertical="center" justifyLastLine="1"/>
      <protection locked="0"/>
    </xf>
    <xf numFmtId="0" fontId="39" fillId="0" borderId="27" xfId="0" applyFont="1" applyFill="1" applyBorder="1" applyAlignment="1" applyProtection="1">
      <alignment horizontal="distributed" vertical="center" justifyLastLine="1"/>
      <protection locked="0"/>
    </xf>
    <xf numFmtId="0" fontId="10" fillId="0" borderId="0" xfId="0" applyFont="1" applyAlignment="1" applyProtection="1">
      <alignment horizontal="left" vertical="center"/>
      <protection locked="0"/>
    </xf>
    <xf numFmtId="49" fontId="39" fillId="0" borderId="26" xfId="0" applyNumberFormat="1" applyFont="1" applyBorder="1" applyAlignment="1" applyProtection="1">
      <alignment horizontal="center" vertical="center"/>
      <protection locked="0"/>
    </xf>
    <xf numFmtId="49" fontId="39" fillId="0" borderId="25" xfId="0" applyNumberFormat="1" applyFont="1" applyBorder="1" applyAlignment="1" applyProtection="1">
      <alignment horizontal="center" vertical="center"/>
      <protection locked="0"/>
    </xf>
    <xf numFmtId="0" fontId="48" fillId="0" borderId="26" xfId="0" applyFont="1" applyBorder="1" applyAlignment="1" applyProtection="1">
      <alignment horizontal="center" vertical="center"/>
      <protection locked="0"/>
    </xf>
    <xf numFmtId="0" fontId="48" fillId="0" borderId="10" xfId="0" applyFont="1" applyBorder="1" applyAlignment="1" applyProtection="1">
      <alignment horizontal="center" vertical="center"/>
      <protection locked="0"/>
    </xf>
    <xf numFmtId="0" fontId="39" fillId="0" borderId="8" xfId="0" applyFont="1" applyFill="1" applyBorder="1" applyAlignment="1" applyProtection="1">
      <alignment horizontal="distributed" vertical="center" justifyLastLine="1"/>
      <protection locked="0"/>
    </xf>
    <xf numFmtId="49" fontId="39" fillId="0" borderId="8" xfId="0" applyNumberFormat="1" applyFont="1" applyBorder="1" applyAlignment="1" applyProtection="1">
      <alignment horizontal="center" vertical="center"/>
      <protection locked="0"/>
    </xf>
    <xf numFmtId="49" fontId="39" fillId="0" borderId="111" xfId="0" applyNumberFormat="1" applyFont="1" applyBorder="1" applyAlignment="1" applyProtection="1">
      <alignment horizontal="center" vertical="center"/>
      <protection locked="0"/>
    </xf>
    <xf numFmtId="49" fontId="46" fillId="0" borderId="113" xfId="0" applyNumberFormat="1" applyFont="1" applyBorder="1" applyAlignment="1" applyProtection="1">
      <alignment horizontal="center" vertical="center"/>
      <protection locked="0"/>
    </xf>
    <xf numFmtId="49" fontId="46" fillId="0" borderId="114" xfId="0" applyNumberFormat="1" applyFont="1" applyBorder="1" applyAlignment="1" applyProtection="1">
      <alignment horizontal="center" vertical="center"/>
      <protection locked="0"/>
    </xf>
    <xf numFmtId="49" fontId="46" fillId="0" borderId="115" xfId="0" applyNumberFormat="1" applyFont="1" applyBorder="1" applyAlignment="1" applyProtection="1">
      <alignment horizontal="center" vertical="center"/>
      <protection locked="0"/>
    </xf>
    <xf numFmtId="49" fontId="39" fillId="0" borderId="116" xfId="0" applyNumberFormat="1" applyFont="1" applyBorder="1" applyAlignment="1" applyProtection="1">
      <alignment horizontal="center" vertical="center"/>
      <protection locked="0"/>
    </xf>
    <xf numFmtId="49" fontId="39" fillId="0" borderId="117" xfId="0" applyNumberFormat="1" applyFont="1" applyBorder="1" applyAlignment="1" applyProtection="1">
      <alignment horizontal="center" vertical="center"/>
      <protection locked="0"/>
    </xf>
    <xf numFmtId="0" fontId="48" fillId="0" borderId="111" xfId="0" applyFont="1" applyBorder="1" applyAlignment="1" applyProtection="1">
      <alignment horizontal="center" vertical="center"/>
      <protection locked="0"/>
    </xf>
    <xf numFmtId="0" fontId="48" fillId="0" borderId="112" xfId="0" applyFont="1" applyBorder="1" applyAlignment="1" applyProtection="1">
      <alignment horizontal="center" vertical="center"/>
      <protection locked="0"/>
    </xf>
    <xf numFmtId="0" fontId="41" fillId="0" borderId="111" xfId="0" applyFont="1" applyBorder="1" applyAlignment="1" applyProtection="1">
      <alignment horizontal="center" vertical="center"/>
      <protection locked="0"/>
    </xf>
    <xf numFmtId="0" fontId="41" fillId="0" borderId="112" xfId="0" applyFont="1" applyBorder="1" applyAlignment="1" applyProtection="1">
      <alignment horizontal="center" vertical="center"/>
      <protection locked="0"/>
    </xf>
    <xf numFmtId="0" fontId="40" fillId="0" borderId="111" xfId="0" applyFont="1" applyBorder="1" applyAlignment="1" applyProtection="1">
      <alignment horizontal="center" vertical="center"/>
      <protection locked="0"/>
    </xf>
    <xf numFmtId="0" fontId="10" fillId="0" borderId="0" xfId="0" applyFont="1" applyFill="1" applyAlignment="1" applyProtection="1">
      <alignment horizontal="center"/>
      <protection locked="0"/>
    </xf>
    <xf numFmtId="0" fontId="18" fillId="0" borderId="0" xfId="0" applyFont="1" applyFill="1" applyAlignment="1" applyProtection="1">
      <alignment horizontal="distributed"/>
      <protection locked="0"/>
    </xf>
    <xf numFmtId="0" fontId="40" fillId="0" borderId="6" xfId="0" applyFont="1" applyBorder="1" applyAlignment="1" applyProtection="1">
      <alignment horizontal="center"/>
      <protection locked="0"/>
    </xf>
    <xf numFmtId="0" fontId="51" fillId="0" borderId="8" xfId="0" applyFont="1" applyBorder="1" applyAlignment="1">
      <alignment horizontal="center" vertical="center"/>
    </xf>
    <xf numFmtId="0" fontId="51" fillId="0" borderId="10" xfId="0" applyFont="1" applyBorder="1" applyAlignment="1">
      <alignment horizontal="center" vertical="center"/>
    </xf>
  </cellXfs>
  <cellStyles count="5">
    <cellStyle name="ハイパーリンク" xfId="3" builtinId="8"/>
    <cellStyle name="桁区切り" xfId="1" builtinId="6"/>
    <cellStyle name="標準" xfId="0" builtinId="0"/>
    <cellStyle name="標準 2" xfId="2" xr:uid="{00000000-0005-0000-0000-000003000000}"/>
    <cellStyle name="標準 3" xfId="4" xr:uid="{00000000-0005-0000-0000-000004000000}"/>
  </cellStyles>
  <dxfs count="948">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89" formatCode="&quot;補&quot;0#"/>
    </dxf>
    <dxf>
      <numFmt numFmtId="190" formatCode="&quot;質&quot;0#"/>
    </dxf>
    <dxf>
      <numFmt numFmtId="191" formatCode="&quot;建&quot;0#"/>
    </dxf>
    <dxf>
      <numFmt numFmtId="185" formatCode="0#"/>
    </dxf>
    <dxf>
      <fill>
        <patternFill>
          <bgColor rgb="FFFFFF00"/>
        </patternFill>
      </fill>
    </dxf>
    <dxf>
      <fill>
        <patternFill>
          <bgColor theme="0" tint="-0.499984740745262"/>
        </patternFill>
      </fill>
    </dxf>
    <dxf>
      <fill>
        <patternFill>
          <bgColor theme="0" tint="-0.499984740745262"/>
        </patternFill>
      </fill>
    </dxf>
    <dxf>
      <numFmt numFmtId="189" formatCode="&quot;補&quot;0#"/>
    </dxf>
    <dxf>
      <numFmt numFmtId="190" formatCode="&quot;質&quot;0#"/>
    </dxf>
    <dxf>
      <numFmt numFmtId="191" formatCode="&quot;建&quot;0#"/>
    </dxf>
    <dxf>
      <numFmt numFmtId="185" formatCode="0#"/>
    </dxf>
    <dxf>
      <fill>
        <patternFill>
          <bgColor rgb="FFFFFF00"/>
        </patternFill>
      </fill>
    </dxf>
    <dxf>
      <fill>
        <patternFill>
          <bgColor theme="0" tint="-0.499984740745262"/>
        </patternFill>
      </fill>
    </dxf>
    <dxf>
      <fill>
        <patternFill>
          <bgColor theme="0" tint="-0.499984740745262"/>
        </patternFill>
      </fill>
    </dxf>
    <dxf>
      <numFmt numFmtId="189" formatCode="&quot;補&quot;0#"/>
    </dxf>
    <dxf>
      <numFmt numFmtId="190" formatCode="&quot;質&quot;0#"/>
    </dxf>
    <dxf>
      <numFmt numFmtId="191" formatCode="&quot;建&quot;0#"/>
    </dxf>
    <dxf>
      <numFmt numFmtId="185" formatCode="0#"/>
    </dxf>
    <dxf>
      <fill>
        <patternFill>
          <bgColor rgb="FFFFFF00"/>
        </patternFill>
      </fill>
    </dxf>
    <dxf>
      <fill>
        <patternFill>
          <bgColor theme="0" tint="-0.499984740745262"/>
        </patternFill>
      </fill>
    </dxf>
    <dxf>
      <fill>
        <patternFill>
          <bgColor theme="0" tint="-0.499984740745262"/>
        </patternFill>
      </fill>
    </dxf>
    <dxf>
      <numFmt numFmtId="189" formatCode="&quot;補&quot;0#"/>
    </dxf>
    <dxf>
      <numFmt numFmtId="190" formatCode="&quot;質&quot;0#"/>
    </dxf>
    <dxf>
      <numFmt numFmtId="191" formatCode="&quot;建&quot;0#"/>
    </dxf>
    <dxf>
      <numFmt numFmtId="185" formatCode="0#"/>
    </dxf>
    <dxf>
      <fill>
        <patternFill>
          <bgColor rgb="FFFFFF00"/>
        </patternFill>
      </fill>
    </dxf>
    <dxf>
      <fill>
        <patternFill>
          <bgColor theme="0" tint="-0.499984740745262"/>
        </patternFill>
      </fill>
    </dxf>
    <dxf>
      <fill>
        <patternFill>
          <bgColor theme="0" tint="-0.499984740745262"/>
        </patternFill>
      </fill>
    </dxf>
    <dxf>
      <numFmt numFmtId="189" formatCode="&quot;補&quot;0#"/>
    </dxf>
    <dxf>
      <numFmt numFmtId="190" formatCode="&quot;質&quot;0#"/>
    </dxf>
    <dxf>
      <numFmt numFmtId="191" formatCode="&quot;建&quot;0#"/>
    </dxf>
    <dxf>
      <numFmt numFmtId="185" formatCode="0#"/>
    </dxf>
    <dxf>
      <fill>
        <patternFill>
          <bgColor rgb="FFFFFF00"/>
        </patternFill>
      </fill>
    </dxf>
    <dxf>
      <fill>
        <patternFill>
          <bgColor theme="0" tint="-0.499984740745262"/>
        </patternFill>
      </fill>
    </dxf>
    <dxf>
      <fill>
        <patternFill>
          <bgColor theme="0" tint="-0.499984740745262"/>
        </patternFill>
      </fill>
    </dxf>
    <dxf>
      <numFmt numFmtId="189" formatCode="&quot;補&quot;0#"/>
    </dxf>
    <dxf>
      <numFmt numFmtId="190" formatCode="&quot;質&quot;0#"/>
    </dxf>
    <dxf>
      <numFmt numFmtId="191" formatCode="&quot;建&quot;0#"/>
    </dxf>
    <dxf>
      <numFmt numFmtId="185" formatCode="0#"/>
    </dxf>
    <dxf>
      <fill>
        <patternFill>
          <bgColor rgb="FFFFFF00"/>
        </patternFill>
      </fill>
    </dxf>
    <dxf>
      <fill>
        <patternFill>
          <bgColor theme="0" tint="-0.499984740745262"/>
        </patternFill>
      </fill>
    </dxf>
    <dxf>
      <fill>
        <patternFill>
          <bgColor theme="0" tint="-0.499984740745262"/>
        </patternFill>
      </fill>
    </dxf>
    <dxf>
      <numFmt numFmtId="189" formatCode="&quot;補&quot;0#"/>
    </dxf>
    <dxf>
      <numFmt numFmtId="190" formatCode="&quot;質&quot;0#"/>
    </dxf>
    <dxf>
      <numFmt numFmtId="191" formatCode="&quot;建&quot;0#"/>
    </dxf>
    <dxf>
      <numFmt numFmtId="185" formatCode="0#"/>
    </dxf>
    <dxf>
      <fill>
        <patternFill>
          <bgColor rgb="FFFFFF00"/>
        </patternFill>
      </fill>
    </dxf>
    <dxf>
      <fill>
        <patternFill>
          <bgColor theme="0" tint="-0.499984740745262"/>
        </patternFill>
      </fill>
    </dxf>
    <dxf>
      <fill>
        <patternFill>
          <bgColor theme="0" tint="-0.499984740745262"/>
        </patternFill>
      </fill>
    </dxf>
    <dxf>
      <numFmt numFmtId="189" formatCode="&quot;補&quot;0#"/>
    </dxf>
    <dxf>
      <numFmt numFmtId="190" formatCode="&quot;質&quot;0#"/>
    </dxf>
    <dxf>
      <numFmt numFmtId="191" formatCode="&quot;建&quot;0#"/>
    </dxf>
    <dxf>
      <numFmt numFmtId="185" formatCode="0#"/>
    </dxf>
    <dxf>
      <fill>
        <patternFill>
          <bgColor rgb="FFFFFF00"/>
        </patternFill>
      </fill>
    </dxf>
    <dxf>
      <fill>
        <patternFill>
          <bgColor theme="0" tint="-0.499984740745262"/>
        </patternFill>
      </fill>
    </dxf>
    <dxf>
      <fill>
        <patternFill>
          <bgColor theme="0" tint="-0.499984740745262"/>
        </patternFill>
      </fill>
    </dxf>
    <dxf>
      <numFmt numFmtId="189" formatCode="&quot;補&quot;0#"/>
    </dxf>
    <dxf>
      <numFmt numFmtId="190" formatCode="&quot;質&quot;0#"/>
    </dxf>
    <dxf>
      <numFmt numFmtId="191" formatCode="&quot;建&quot;0#"/>
    </dxf>
    <dxf>
      <numFmt numFmtId="185" formatCode="0#"/>
    </dxf>
    <dxf>
      <fill>
        <patternFill>
          <bgColor rgb="FFFFFF00"/>
        </patternFill>
      </fill>
    </dxf>
    <dxf>
      <fill>
        <patternFill>
          <bgColor theme="0" tint="-0.499984740745262"/>
        </patternFill>
      </fill>
    </dxf>
    <dxf>
      <fill>
        <patternFill>
          <bgColor theme="0" tint="-0.499984740745262"/>
        </patternFill>
      </fill>
    </dxf>
    <dxf>
      <numFmt numFmtId="189" formatCode="&quot;補&quot;0#"/>
    </dxf>
    <dxf>
      <numFmt numFmtId="190" formatCode="&quot;質&quot;0#"/>
    </dxf>
    <dxf>
      <numFmt numFmtId="191" formatCode="&quot;建&quot;0#"/>
    </dxf>
    <dxf>
      <numFmt numFmtId="185" formatCode="0#"/>
    </dxf>
    <dxf>
      <fill>
        <patternFill>
          <bgColor rgb="FFFFFF00"/>
        </patternFill>
      </fill>
    </dxf>
    <dxf>
      <fill>
        <patternFill>
          <bgColor theme="0" tint="-0.499984740745262"/>
        </patternFill>
      </fill>
    </dxf>
    <dxf>
      <fill>
        <patternFill>
          <bgColor theme="0" tint="-0.499984740745262"/>
        </patternFill>
      </fill>
    </dxf>
    <dxf>
      <numFmt numFmtId="189" formatCode="&quot;補&quot;0#"/>
    </dxf>
    <dxf>
      <numFmt numFmtId="190" formatCode="&quot;質&quot;0#"/>
    </dxf>
    <dxf>
      <numFmt numFmtId="191" formatCode="&quot;建&quot;0#"/>
    </dxf>
    <dxf>
      <numFmt numFmtId="185" formatCode="0#"/>
    </dxf>
    <dxf>
      <fill>
        <patternFill>
          <bgColor rgb="FFFFFF00"/>
        </patternFill>
      </fill>
    </dxf>
    <dxf>
      <fill>
        <patternFill>
          <bgColor theme="0" tint="-0.499984740745262"/>
        </patternFill>
      </fill>
    </dxf>
    <dxf>
      <fill>
        <patternFill>
          <bgColor theme="0" tint="-0.499984740745262"/>
        </patternFill>
      </fill>
    </dxf>
    <dxf>
      <numFmt numFmtId="189" formatCode="&quot;補&quot;0#"/>
    </dxf>
    <dxf>
      <numFmt numFmtId="190" formatCode="&quot;質&quot;0#"/>
    </dxf>
    <dxf>
      <numFmt numFmtId="191" formatCode="&quot;建&quot;0#"/>
    </dxf>
    <dxf>
      <numFmt numFmtId="185" formatCode="0#"/>
    </dxf>
    <dxf>
      <fill>
        <patternFill>
          <bgColor rgb="FFFFFF00"/>
        </patternFill>
      </fill>
    </dxf>
    <dxf>
      <fill>
        <patternFill>
          <bgColor theme="0" tint="-0.499984740745262"/>
        </patternFill>
      </fill>
    </dxf>
    <dxf>
      <fill>
        <patternFill>
          <bgColor theme="0" tint="-0.499984740745262"/>
        </patternFill>
      </fill>
    </dxf>
    <dxf>
      <numFmt numFmtId="189" formatCode="&quot;補&quot;0#"/>
    </dxf>
    <dxf>
      <numFmt numFmtId="190" formatCode="&quot;質&quot;0#"/>
    </dxf>
    <dxf>
      <numFmt numFmtId="191" formatCode="&quot;建&quot;0#"/>
    </dxf>
    <dxf>
      <numFmt numFmtId="185" formatCode="0#"/>
    </dxf>
    <dxf>
      <fill>
        <patternFill>
          <bgColor rgb="FFFFFF00"/>
        </patternFill>
      </fill>
    </dxf>
    <dxf>
      <fill>
        <patternFill>
          <bgColor theme="0" tint="-0.499984740745262"/>
        </patternFill>
      </fill>
    </dxf>
    <dxf>
      <fill>
        <patternFill>
          <bgColor theme="0" tint="-0.499984740745262"/>
        </patternFill>
      </fill>
    </dxf>
    <dxf>
      <numFmt numFmtId="189" formatCode="&quot;補&quot;0#"/>
    </dxf>
    <dxf>
      <numFmt numFmtId="190" formatCode="&quot;質&quot;0#"/>
    </dxf>
    <dxf>
      <numFmt numFmtId="191" formatCode="&quot;建&quot;0#"/>
    </dxf>
    <dxf>
      <numFmt numFmtId="185" formatCode="0#"/>
    </dxf>
    <dxf>
      <fill>
        <patternFill>
          <bgColor rgb="FFFFFF00"/>
        </patternFill>
      </fill>
    </dxf>
    <dxf>
      <fill>
        <patternFill>
          <bgColor theme="0" tint="-0.499984740745262"/>
        </patternFill>
      </fill>
    </dxf>
    <dxf>
      <fill>
        <patternFill>
          <bgColor theme="0" tint="-0.499984740745262"/>
        </patternFill>
      </fill>
    </dxf>
    <dxf>
      <numFmt numFmtId="189" formatCode="&quot;補&quot;0#"/>
    </dxf>
    <dxf>
      <numFmt numFmtId="190" formatCode="&quot;質&quot;0#"/>
    </dxf>
    <dxf>
      <numFmt numFmtId="191" formatCode="&quot;建&quot;0#"/>
    </dxf>
    <dxf>
      <numFmt numFmtId="185" formatCode="0#"/>
    </dxf>
    <dxf>
      <fill>
        <patternFill>
          <bgColor rgb="FFFFFF00"/>
        </patternFill>
      </fill>
    </dxf>
    <dxf>
      <fill>
        <patternFill>
          <bgColor theme="0" tint="-0.499984740745262"/>
        </patternFill>
      </fill>
    </dxf>
    <dxf>
      <fill>
        <patternFill>
          <bgColor theme="0" tint="-0.499984740745262"/>
        </patternFill>
      </fill>
    </dxf>
    <dxf>
      <numFmt numFmtId="189" formatCode="&quot;補&quot;0#"/>
    </dxf>
    <dxf>
      <numFmt numFmtId="190" formatCode="&quot;質&quot;0#"/>
    </dxf>
    <dxf>
      <numFmt numFmtId="191" formatCode="&quot;建&quot;0#"/>
    </dxf>
    <dxf>
      <numFmt numFmtId="185" formatCode="0#"/>
    </dxf>
    <dxf>
      <fill>
        <patternFill>
          <bgColor rgb="FFFFFF00"/>
        </patternFill>
      </fill>
    </dxf>
    <dxf>
      <fill>
        <patternFill>
          <bgColor theme="0" tint="-0.499984740745262"/>
        </patternFill>
      </fill>
    </dxf>
    <dxf>
      <fill>
        <patternFill>
          <bgColor theme="0" tint="-0.499984740745262"/>
        </patternFill>
      </fill>
    </dxf>
    <dxf>
      <numFmt numFmtId="189" formatCode="&quot;補&quot;0#"/>
    </dxf>
    <dxf>
      <numFmt numFmtId="190" formatCode="&quot;質&quot;0#"/>
    </dxf>
    <dxf>
      <numFmt numFmtId="191" formatCode="&quot;建&quot;0#"/>
    </dxf>
    <dxf>
      <numFmt numFmtId="185" formatCode="0#"/>
    </dxf>
    <dxf>
      <fill>
        <patternFill>
          <bgColor rgb="FFFFFF00"/>
        </patternFill>
      </fill>
    </dxf>
    <dxf>
      <fill>
        <patternFill>
          <bgColor theme="0" tint="-0.499984740745262"/>
        </patternFill>
      </fill>
    </dxf>
    <dxf>
      <fill>
        <patternFill>
          <bgColor theme="0" tint="-0.499984740745262"/>
        </patternFill>
      </fill>
    </dxf>
    <dxf>
      <numFmt numFmtId="189" formatCode="&quot;補&quot;0#"/>
    </dxf>
    <dxf>
      <numFmt numFmtId="190" formatCode="&quot;質&quot;0#"/>
    </dxf>
    <dxf>
      <numFmt numFmtId="191" formatCode="&quot;建&quot;0#"/>
    </dxf>
    <dxf>
      <numFmt numFmtId="185" formatCode="0#"/>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patternType="none">
          <bgColor auto="1"/>
        </patternFill>
      </fill>
    </dxf>
    <dxf>
      <fill>
        <patternFill>
          <bgColor theme="0" tint="-0.499984740745262"/>
        </patternFill>
      </fill>
    </dxf>
    <dxf>
      <fill>
        <patternFill>
          <bgColor rgb="FFFFFF00"/>
        </patternFill>
      </fill>
    </dxf>
    <dxf>
      <numFmt numFmtId="189" formatCode="&quot;補&quot;0#"/>
    </dxf>
    <dxf>
      <numFmt numFmtId="190" formatCode="&quot;質&quot;0#"/>
    </dxf>
    <dxf>
      <numFmt numFmtId="191" formatCode="&quot;建&quot;0#"/>
    </dxf>
    <dxf>
      <numFmt numFmtId="185" formatCode="0#"/>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patternType="none">
          <bgColor auto="1"/>
        </patternFill>
      </fill>
    </dxf>
    <dxf>
      <fill>
        <patternFill>
          <bgColor theme="0" tint="-0.499984740745262"/>
        </patternFill>
      </fill>
    </dxf>
    <dxf>
      <fill>
        <patternFill>
          <bgColor rgb="FFFFFF00"/>
        </patternFill>
      </fill>
    </dxf>
    <dxf>
      <numFmt numFmtId="189" formatCode="&quot;補&quot;0#"/>
    </dxf>
    <dxf>
      <numFmt numFmtId="190" formatCode="&quot;質&quot;0#"/>
    </dxf>
    <dxf>
      <numFmt numFmtId="191" formatCode="&quot;建&quot;0#"/>
    </dxf>
    <dxf>
      <numFmt numFmtId="185" formatCode="0#"/>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patternType="none">
          <bgColor auto="1"/>
        </patternFill>
      </fill>
    </dxf>
    <dxf>
      <fill>
        <patternFill>
          <bgColor theme="0" tint="-0.499984740745262"/>
        </patternFill>
      </fill>
    </dxf>
    <dxf>
      <fill>
        <patternFill>
          <bgColor rgb="FFFFFF00"/>
        </patternFill>
      </fill>
    </dxf>
    <dxf>
      <numFmt numFmtId="189" formatCode="&quot;補&quot;0#"/>
    </dxf>
    <dxf>
      <numFmt numFmtId="190" formatCode="&quot;質&quot;0#"/>
    </dxf>
    <dxf>
      <numFmt numFmtId="191" formatCode="&quot;建&quot;0#"/>
    </dxf>
    <dxf>
      <numFmt numFmtId="185" formatCode="0#"/>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patternType="none">
          <bgColor auto="1"/>
        </patternFill>
      </fill>
    </dxf>
    <dxf>
      <fill>
        <patternFill>
          <bgColor theme="0" tint="-0.499984740745262"/>
        </patternFill>
      </fill>
    </dxf>
    <dxf>
      <fill>
        <patternFill>
          <bgColor rgb="FFFFFF00"/>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numFmt numFmtId="189" formatCode="&quot;補&quot;0#"/>
    </dxf>
    <dxf>
      <numFmt numFmtId="190" formatCode="&quot;質&quot;0#"/>
    </dxf>
    <dxf>
      <numFmt numFmtId="191" formatCode="&quot;建&quot;0#"/>
    </dxf>
    <dxf>
      <numFmt numFmtId="185" formatCode="0#"/>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0000FF"/>
        </patternFill>
      </fill>
    </dxf>
    <dxf>
      <font>
        <color theme="0"/>
      </font>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bgColor rgb="FFCCECFF"/>
        </patternFill>
      </fill>
    </dxf>
    <dxf>
      <fill>
        <patternFill patternType="none">
          <bgColor auto="1"/>
        </patternFill>
      </fill>
    </dxf>
    <dxf>
      <fill>
        <patternFill>
          <bgColor theme="0" tint="-0.499984740745262"/>
        </patternFill>
      </fill>
    </dxf>
    <dxf>
      <fill>
        <patternFill>
          <bgColor rgb="FFCCECFF"/>
        </patternFill>
      </fill>
    </dxf>
    <dxf>
      <fill>
        <patternFill patternType="none">
          <bgColor auto="1"/>
        </patternFill>
      </fill>
    </dxf>
    <dxf>
      <fill>
        <patternFill>
          <bgColor theme="0" tint="-0.499984740745262"/>
        </patternFill>
      </fill>
    </dxf>
    <dxf>
      <fill>
        <patternFill>
          <bgColor rgb="FFCCECFF"/>
        </patternFill>
      </fill>
    </dxf>
    <dxf>
      <fill>
        <patternFill patternType="none">
          <bgColor auto="1"/>
        </patternFill>
      </fill>
    </dxf>
    <dxf>
      <fill>
        <patternFill>
          <bgColor theme="0" tint="-0.499984740745262"/>
        </patternFill>
      </fill>
    </dxf>
    <dxf>
      <fill>
        <patternFill>
          <bgColor rgb="FFCCECFF"/>
        </patternFill>
      </fill>
    </dxf>
    <dxf>
      <fill>
        <patternFill patternType="none">
          <bgColor auto="1"/>
        </patternFill>
      </fill>
    </dxf>
    <dxf>
      <fill>
        <patternFill>
          <bgColor theme="0" tint="-0.499984740745262"/>
        </patternFill>
      </fill>
    </dxf>
    <dxf>
      <fill>
        <patternFill>
          <bgColor rgb="FFCCECFF"/>
        </patternFill>
      </fill>
    </dxf>
    <dxf>
      <fill>
        <patternFill patternType="none">
          <bgColor auto="1"/>
        </patternFill>
      </fill>
    </dxf>
    <dxf>
      <fill>
        <patternFill>
          <bgColor theme="0" tint="-0.499984740745262"/>
        </patternFill>
      </fill>
    </dxf>
    <dxf>
      <fill>
        <patternFill>
          <bgColor rgb="FFCCECFF"/>
        </patternFill>
      </fill>
    </dxf>
    <dxf>
      <fill>
        <patternFill patternType="none">
          <bgColor auto="1"/>
        </patternFill>
      </fill>
    </dxf>
    <dxf>
      <fill>
        <patternFill>
          <bgColor theme="0" tint="-0.499984740745262"/>
        </patternFill>
      </fill>
    </dxf>
    <dxf>
      <fill>
        <patternFill>
          <bgColor rgb="FFCCECFF"/>
        </patternFill>
      </fill>
    </dxf>
    <dxf>
      <fill>
        <patternFill patternType="none">
          <bgColor auto="1"/>
        </patternFill>
      </fill>
    </dxf>
    <dxf>
      <fill>
        <patternFill>
          <bgColor theme="0" tint="-0.499984740745262"/>
        </patternFill>
      </fill>
    </dxf>
    <dxf>
      <fill>
        <patternFill>
          <bgColor rgb="FFCCECFF"/>
        </patternFill>
      </fill>
    </dxf>
    <dxf>
      <fill>
        <patternFill patternType="none">
          <bgColor auto="1"/>
        </patternFill>
      </fill>
    </dxf>
    <dxf>
      <fill>
        <patternFill>
          <bgColor theme="0" tint="-0.499984740745262"/>
        </patternFill>
      </fill>
    </dxf>
    <dxf>
      <fill>
        <patternFill>
          <bgColor rgb="FFCCECFF"/>
        </patternFill>
      </fill>
    </dxf>
    <dxf>
      <fill>
        <patternFill patternType="none">
          <bgColor auto="1"/>
        </patternFill>
      </fill>
    </dxf>
    <dxf>
      <fill>
        <patternFill>
          <bgColor theme="0" tint="-0.499984740745262"/>
        </patternFill>
      </fill>
    </dxf>
    <dxf>
      <fill>
        <patternFill>
          <bgColor rgb="FFCCECFF"/>
        </patternFill>
      </fill>
    </dxf>
    <dxf>
      <fill>
        <patternFill patternType="none">
          <bgColor auto="1"/>
        </patternFill>
      </fill>
    </dxf>
    <dxf>
      <fill>
        <patternFill>
          <bgColor theme="0" tint="-0.499984740745262"/>
        </patternFill>
      </fill>
    </dxf>
    <dxf>
      <fill>
        <patternFill>
          <bgColor rgb="FFCCECFF"/>
        </patternFill>
      </fill>
    </dxf>
    <dxf>
      <fill>
        <patternFill patternType="none">
          <bgColor auto="1"/>
        </patternFill>
      </fill>
    </dxf>
    <dxf>
      <fill>
        <patternFill>
          <bgColor theme="0" tint="-0.499984740745262"/>
        </patternFill>
      </fill>
    </dxf>
    <dxf>
      <fill>
        <patternFill>
          <bgColor rgb="FFCCECFF"/>
        </patternFill>
      </fill>
    </dxf>
    <dxf>
      <fill>
        <patternFill patternType="none">
          <bgColor auto="1"/>
        </patternFill>
      </fill>
    </dxf>
    <dxf>
      <fill>
        <patternFill>
          <bgColor theme="0" tint="-0.499984740745262"/>
        </patternFill>
      </fill>
    </dxf>
    <dxf>
      <fill>
        <patternFill>
          <bgColor rgb="FFCCECFF"/>
        </patternFill>
      </fill>
    </dxf>
    <dxf>
      <fill>
        <patternFill patternType="none">
          <bgColor auto="1"/>
        </patternFill>
      </fill>
    </dxf>
    <dxf>
      <fill>
        <patternFill>
          <bgColor theme="0" tint="-0.499984740745262"/>
        </patternFill>
      </fill>
    </dxf>
    <dxf>
      <fill>
        <patternFill>
          <bgColor rgb="FFCCECFF"/>
        </patternFill>
      </fill>
    </dxf>
    <dxf>
      <fill>
        <patternFill patternType="none">
          <bgColor auto="1"/>
        </patternFill>
      </fill>
    </dxf>
    <dxf>
      <fill>
        <patternFill>
          <bgColor theme="0" tint="-0.499984740745262"/>
        </patternFill>
      </fill>
    </dxf>
    <dxf>
      <fill>
        <patternFill>
          <bgColor rgb="FFCCECFF"/>
        </patternFill>
      </fill>
    </dxf>
    <dxf>
      <fill>
        <patternFill patternType="none">
          <bgColor auto="1"/>
        </patternFill>
      </fill>
    </dxf>
    <dxf>
      <fill>
        <patternFill>
          <bgColor theme="0" tint="-0.499984740745262"/>
        </patternFill>
      </fill>
    </dxf>
    <dxf>
      <fill>
        <patternFill>
          <bgColor rgb="FFCCECFF"/>
        </patternFill>
      </fill>
    </dxf>
    <dxf>
      <fill>
        <patternFill patternType="none">
          <bgColor auto="1"/>
        </patternFill>
      </fill>
    </dxf>
    <dxf>
      <fill>
        <patternFill>
          <bgColor theme="0" tint="-0.499984740745262"/>
        </patternFill>
      </fill>
    </dxf>
    <dxf>
      <fill>
        <patternFill>
          <bgColor rgb="FFCCECFF"/>
        </patternFill>
      </fill>
    </dxf>
    <dxf>
      <fill>
        <patternFill patternType="none">
          <bgColor auto="1"/>
        </patternFill>
      </fill>
    </dxf>
    <dxf>
      <fill>
        <patternFill>
          <bgColor theme="0" tint="-0.499984740745262"/>
        </patternFill>
      </fill>
    </dxf>
    <dxf>
      <fill>
        <patternFill>
          <bgColor rgb="FFCCECFF"/>
        </patternFill>
      </fill>
    </dxf>
    <dxf>
      <fill>
        <patternFill patternType="none">
          <bgColor auto="1"/>
        </patternFill>
      </fill>
    </dxf>
    <dxf>
      <fill>
        <patternFill>
          <bgColor theme="0" tint="-0.499984740745262"/>
        </patternFill>
      </fill>
    </dxf>
    <dxf>
      <fill>
        <patternFill>
          <bgColor rgb="FFCCECFF"/>
        </patternFill>
      </fill>
    </dxf>
    <dxf>
      <fill>
        <patternFill patternType="none">
          <bgColor auto="1"/>
        </patternFill>
      </fill>
    </dxf>
    <dxf>
      <fill>
        <patternFill>
          <bgColor theme="0" tint="-0.499984740745262"/>
        </patternFill>
      </fill>
    </dxf>
    <dxf>
      <fill>
        <patternFill>
          <bgColor rgb="FFCCECFF"/>
        </patternFill>
      </fill>
    </dxf>
    <dxf>
      <fill>
        <patternFill patternType="none">
          <bgColor auto="1"/>
        </patternFill>
      </fill>
    </dxf>
    <dxf>
      <fill>
        <patternFill>
          <bgColor theme="0" tint="-0.499984740745262"/>
        </patternFill>
      </fill>
    </dxf>
    <dxf>
      <fill>
        <patternFill>
          <bgColor rgb="FFCCECFF"/>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0000FF"/>
        </patternFill>
      </fill>
    </dxf>
    <dxf>
      <font>
        <color theme="0"/>
      </font>
      <fill>
        <patternFill>
          <bgColor rgb="FFFF0000"/>
        </patternFill>
      </fill>
    </dxf>
    <dxf>
      <fill>
        <patternFill>
          <bgColor theme="0"/>
        </patternFill>
      </fill>
    </dxf>
    <dxf>
      <fill>
        <patternFill>
          <bgColor theme="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ill>
        <patternFill>
          <bgColor theme="0"/>
        </patternFill>
      </fill>
    </dxf>
    <dxf>
      <fill>
        <patternFill>
          <bgColor theme="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ill>
        <patternFill>
          <bgColor theme="0"/>
        </patternFill>
      </fill>
    </dxf>
    <dxf>
      <fill>
        <patternFill>
          <bgColor theme="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ill>
        <patternFill>
          <bgColor theme="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ill>
        <patternFill>
          <bgColor theme="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CCECFF"/>
        </patternFill>
      </fill>
    </dxf>
    <dxf>
      <fill>
        <patternFill patternType="none">
          <bgColor auto="1"/>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patternType="none">
          <bgColor auto="1"/>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rgb="FFFFFF00"/>
        </patternFill>
      </fill>
    </dxf>
    <dxf>
      <font>
        <u/>
      </font>
      <border>
        <left style="thin">
          <color auto="1"/>
        </left>
        <right style="thin">
          <color auto="1"/>
        </right>
        <top style="thin">
          <color auto="1"/>
        </top>
        <bottom style="thin">
          <color auto="1"/>
        </bottom>
      </border>
    </dxf>
    <dxf>
      <font>
        <u/>
        <color theme="0"/>
      </font>
      <fill>
        <patternFill>
          <bgColor rgb="FFFF0000"/>
        </patternFill>
      </fill>
      <border>
        <vertical/>
        <horizontal/>
      </border>
    </dxf>
    <dxf>
      <fill>
        <patternFill>
          <bgColor theme="0" tint="-0.499984740745262"/>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ont>
        <color theme="0"/>
      </font>
      <fill>
        <patternFill>
          <bgColor rgb="FFFF0000"/>
        </patternFill>
      </fill>
    </dxf>
    <dxf>
      <font>
        <color theme="0"/>
      </font>
      <fill>
        <patternFill>
          <bgColor rgb="FF0000FF"/>
        </patternFill>
      </fill>
    </dxf>
    <dxf>
      <fill>
        <patternFill>
          <bgColor theme="0" tint="-0.499984740745262"/>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37351;&#36335;"/><Relationship Id="rId13" Type="http://schemas.openxmlformats.org/officeDocument/2006/relationships/hyperlink" Target="#&#24460;&#24535;"/><Relationship Id="rId3" Type="http://schemas.openxmlformats.org/officeDocument/2006/relationships/hyperlink" Target="#&#30041;&#33804;"/><Relationship Id="rId7" Type="http://schemas.openxmlformats.org/officeDocument/2006/relationships/hyperlink" Target="#&#26681;&#23460;"/><Relationship Id="rId12" Type="http://schemas.openxmlformats.org/officeDocument/2006/relationships/hyperlink" Target="#&#27292;&#23665;"/><Relationship Id="rId2" Type="http://schemas.openxmlformats.org/officeDocument/2006/relationships/hyperlink" Target="#&#23447;&#35895;"/><Relationship Id="rId1" Type="http://schemas.openxmlformats.org/officeDocument/2006/relationships/image" Target="../media/image1.png"/><Relationship Id="rId6" Type="http://schemas.openxmlformats.org/officeDocument/2006/relationships/hyperlink" Target="#&#12458;&#12507;&#12540;&#12484;&#12463;"/><Relationship Id="rId11" Type="http://schemas.openxmlformats.org/officeDocument/2006/relationships/hyperlink" Target="#&#28193;&#23798;"/><Relationship Id="rId5" Type="http://schemas.openxmlformats.org/officeDocument/2006/relationships/hyperlink" Target="#&#19978;&#24029;"/><Relationship Id="rId15" Type="http://schemas.openxmlformats.org/officeDocument/2006/relationships/hyperlink" Target="#&#26085;&#39640;"/><Relationship Id="rId10" Type="http://schemas.openxmlformats.org/officeDocument/2006/relationships/hyperlink" Target="#&#21313;&#21213;"/><Relationship Id="rId4" Type="http://schemas.openxmlformats.org/officeDocument/2006/relationships/hyperlink" Target="#&#30707;&#29417;"/><Relationship Id="rId9" Type="http://schemas.openxmlformats.org/officeDocument/2006/relationships/hyperlink" Target="#&#31354;&#30693;"/><Relationship Id="rId14" Type="http://schemas.openxmlformats.org/officeDocument/2006/relationships/hyperlink" Target="#&#32966;&#25391;"/></Relationships>
</file>

<file path=xl/drawings/drawing1.xml><?xml version="1.0" encoding="utf-8"?>
<xdr:wsDr xmlns:xdr="http://schemas.openxmlformats.org/drawingml/2006/spreadsheetDrawing" xmlns:a="http://schemas.openxmlformats.org/drawingml/2006/main">
  <xdr:twoCellAnchor>
    <xdr:from>
      <xdr:col>22</xdr:col>
      <xdr:colOff>295355</xdr:colOff>
      <xdr:row>54</xdr:row>
      <xdr:rowOff>224116</xdr:rowOff>
    </xdr:from>
    <xdr:to>
      <xdr:col>52</xdr:col>
      <xdr:colOff>170073</xdr:colOff>
      <xdr:row>80</xdr:row>
      <xdr:rowOff>190499</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8214712" y="15096723"/>
          <a:ext cx="10488290" cy="6375347"/>
          <a:chOff x="8214712" y="15096723"/>
          <a:chExt cx="10488290" cy="6375347"/>
        </a:xfrm>
      </xdr:grpSpPr>
      <xdr:pic>
        <xdr:nvPicPr>
          <xdr:cNvPr id="5" name="北海道地図">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8214712" y="15096723"/>
            <a:ext cx="10488290" cy="6375347"/>
          </a:xfrm>
          <a:prstGeom prst="rect">
            <a:avLst/>
          </a:prstGeom>
        </xdr:spPr>
      </xdr:pic>
      <xdr:sp macro="" textlink="">
        <xdr:nvSpPr>
          <xdr:cNvPr id="11" name="正方形/長方形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1361964" y="15988393"/>
            <a:ext cx="1850572" cy="340178"/>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hlinkClick xmlns:r="http://schemas.openxmlformats.org/officeDocument/2006/relationships" r:id="rId3"/>
            <a:extLst>
              <a:ext uri="{FF2B5EF4-FFF2-40B4-BE49-F238E27FC236}">
                <a16:creationId xmlns:a16="http://schemas.microsoft.com/office/drawing/2014/main" id="{00000000-0008-0000-0000-000010000000}"/>
              </a:ext>
            </a:extLst>
          </xdr:cNvPr>
          <xdr:cNvSpPr/>
        </xdr:nvSpPr>
        <xdr:spPr>
          <a:xfrm>
            <a:off x="10371364" y="17202150"/>
            <a:ext cx="1357993" cy="340178"/>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a:hlinkClick xmlns:r="http://schemas.openxmlformats.org/officeDocument/2006/relationships" r:id="rId4"/>
            <a:extLst>
              <a:ext uri="{FF2B5EF4-FFF2-40B4-BE49-F238E27FC236}">
                <a16:creationId xmlns:a16="http://schemas.microsoft.com/office/drawing/2014/main" id="{00000000-0008-0000-0000-000011000000}"/>
              </a:ext>
            </a:extLst>
          </xdr:cNvPr>
          <xdr:cNvSpPr/>
        </xdr:nvSpPr>
        <xdr:spPr>
          <a:xfrm>
            <a:off x="9650186" y="17923329"/>
            <a:ext cx="1398814" cy="340178"/>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a:hlinkClick xmlns:r="http://schemas.openxmlformats.org/officeDocument/2006/relationships" r:id="rId5"/>
            <a:extLst>
              <a:ext uri="{FF2B5EF4-FFF2-40B4-BE49-F238E27FC236}">
                <a16:creationId xmlns:a16="http://schemas.microsoft.com/office/drawing/2014/main" id="{00000000-0008-0000-0000-000012000000}"/>
              </a:ext>
            </a:extLst>
          </xdr:cNvPr>
          <xdr:cNvSpPr/>
        </xdr:nvSpPr>
        <xdr:spPr>
          <a:xfrm>
            <a:off x="11582400" y="17528721"/>
            <a:ext cx="1072243" cy="582385"/>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正方形/長方形 18">
            <a:hlinkClick xmlns:r="http://schemas.openxmlformats.org/officeDocument/2006/relationships" r:id="rId6"/>
            <a:extLst>
              <a:ext uri="{FF2B5EF4-FFF2-40B4-BE49-F238E27FC236}">
                <a16:creationId xmlns:a16="http://schemas.microsoft.com/office/drawing/2014/main" id="{00000000-0008-0000-0000-000013000000}"/>
              </a:ext>
            </a:extLst>
          </xdr:cNvPr>
          <xdr:cNvSpPr/>
        </xdr:nvSpPr>
        <xdr:spPr>
          <a:xfrm>
            <a:off x="12902293" y="17365434"/>
            <a:ext cx="1317171" cy="636815"/>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正方形/長方形 19">
            <a:hlinkClick xmlns:r="http://schemas.openxmlformats.org/officeDocument/2006/relationships" r:id="rId7"/>
            <a:extLst>
              <a:ext uri="{FF2B5EF4-FFF2-40B4-BE49-F238E27FC236}">
                <a16:creationId xmlns:a16="http://schemas.microsoft.com/office/drawing/2014/main" id="{00000000-0008-0000-0000-000014000000}"/>
              </a:ext>
            </a:extLst>
          </xdr:cNvPr>
          <xdr:cNvSpPr/>
        </xdr:nvSpPr>
        <xdr:spPr>
          <a:xfrm>
            <a:off x="14263007" y="18113826"/>
            <a:ext cx="1398814" cy="340178"/>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正方形/長方形 20">
            <a:hlinkClick xmlns:r="http://schemas.openxmlformats.org/officeDocument/2006/relationships" r:id="rId8"/>
            <a:extLst>
              <a:ext uri="{FF2B5EF4-FFF2-40B4-BE49-F238E27FC236}">
                <a16:creationId xmlns:a16="http://schemas.microsoft.com/office/drawing/2014/main" id="{00000000-0008-0000-0000-000015000000}"/>
              </a:ext>
            </a:extLst>
          </xdr:cNvPr>
          <xdr:cNvSpPr/>
        </xdr:nvSpPr>
        <xdr:spPr>
          <a:xfrm>
            <a:off x="13609864" y="18766969"/>
            <a:ext cx="1113065" cy="623210"/>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正方形/長方形 21">
            <a:hlinkClick xmlns:r="http://schemas.openxmlformats.org/officeDocument/2006/relationships" r:id="rId9"/>
            <a:extLst>
              <a:ext uri="{FF2B5EF4-FFF2-40B4-BE49-F238E27FC236}">
                <a16:creationId xmlns:a16="http://schemas.microsoft.com/office/drawing/2014/main" id="{00000000-0008-0000-0000-000016000000}"/>
              </a:ext>
            </a:extLst>
          </xdr:cNvPr>
          <xdr:cNvSpPr/>
        </xdr:nvSpPr>
        <xdr:spPr>
          <a:xfrm>
            <a:off x="11078935" y="18290719"/>
            <a:ext cx="1072244" cy="582388"/>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正方形/長方形 22">
            <a:hlinkClick xmlns:r="http://schemas.openxmlformats.org/officeDocument/2006/relationships" r:id="rId10"/>
            <a:extLst>
              <a:ext uri="{FF2B5EF4-FFF2-40B4-BE49-F238E27FC236}">
                <a16:creationId xmlns:a16="http://schemas.microsoft.com/office/drawing/2014/main" id="{00000000-0008-0000-0000-000017000000}"/>
              </a:ext>
            </a:extLst>
          </xdr:cNvPr>
          <xdr:cNvSpPr/>
        </xdr:nvSpPr>
        <xdr:spPr>
          <a:xfrm>
            <a:off x="12317185" y="18753360"/>
            <a:ext cx="1072244" cy="582389"/>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正方形/長方形 23">
            <a:hlinkClick xmlns:r="http://schemas.openxmlformats.org/officeDocument/2006/relationships" r:id="rId11"/>
            <a:extLst>
              <a:ext uri="{FF2B5EF4-FFF2-40B4-BE49-F238E27FC236}">
                <a16:creationId xmlns:a16="http://schemas.microsoft.com/office/drawing/2014/main" id="{00000000-0008-0000-0000-000018000000}"/>
              </a:ext>
            </a:extLst>
          </xdr:cNvPr>
          <xdr:cNvSpPr/>
        </xdr:nvSpPr>
        <xdr:spPr>
          <a:xfrm>
            <a:off x="10208078" y="20780825"/>
            <a:ext cx="1850572" cy="340178"/>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正方形/長方形 24">
            <a:hlinkClick xmlns:r="http://schemas.openxmlformats.org/officeDocument/2006/relationships" r:id="rId12"/>
            <a:extLst>
              <a:ext uri="{FF2B5EF4-FFF2-40B4-BE49-F238E27FC236}">
                <a16:creationId xmlns:a16="http://schemas.microsoft.com/office/drawing/2014/main" id="{00000000-0008-0000-0000-000019000000}"/>
              </a:ext>
            </a:extLst>
          </xdr:cNvPr>
          <xdr:cNvSpPr/>
        </xdr:nvSpPr>
        <xdr:spPr>
          <a:xfrm>
            <a:off x="9176657" y="20198440"/>
            <a:ext cx="810986" cy="593274"/>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正方形/長方形 25">
            <a:hlinkClick xmlns:r="http://schemas.openxmlformats.org/officeDocument/2006/relationships" r:id="rId13"/>
            <a:extLst>
              <a:ext uri="{FF2B5EF4-FFF2-40B4-BE49-F238E27FC236}">
                <a16:creationId xmlns:a16="http://schemas.microsoft.com/office/drawing/2014/main" id="{00000000-0008-0000-0000-00001A000000}"/>
              </a:ext>
            </a:extLst>
          </xdr:cNvPr>
          <xdr:cNvSpPr/>
        </xdr:nvSpPr>
        <xdr:spPr>
          <a:xfrm>
            <a:off x="9666515" y="18796904"/>
            <a:ext cx="1069521" cy="634096"/>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正方形/長方形 26">
            <a:hlinkClick xmlns:r="http://schemas.openxmlformats.org/officeDocument/2006/relationships" r:id="rId14"/>
            <a:extLst>
              <a:ext uri="{FF2B5EF4-FFF2-40B4-BE49-F238E27FC236}">
                <a16:creationId xmlns:a16="http://schemas.microsoft.com/office/drawing/2014/main" id="{00000000-0008-0000-0000-00001B000000}"/>
              </a:ext>
            </a:extLst>
          </xdr:cNvPr>
          <xdr:cNvSpPr/>
        </xdr:nvSpPr>
        <xdr:spPr>
          <a:xfrm>
            <a:off x="10387693" y="19463654"/>
            <a:ext cx="1069521" cy="606882"/>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正方形/長方形 27">
            <a:hlinkClick xmlns:r="http://schemas.openxmlformats.org/officeDocument/2006/relationships" r:id="rId15"/>
            <a:extLst>
              <a:ext uri="{FF2B5EF4-FFF2-40B4-BE49-F238E27FC236}">
                <a16:creationId xmlns:a16="http://schemas.microsoft.com/office/drawing/2014/main" id="{00000000-0008-0000-0000-00001C000000}"/>
              </a:ext>
            </a:extLst>
          </xdr:cNvPr>
          <xdr:cNvSpPr/>
        </xdr:nvSpPr>
        <xdr:spPr>
          <a:xfrm>
            <a:off x="11734799" y="19490869"/>
            <a:ext cx="919843" cy="620488"/>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38100</xdr:colOff>
      <xdr:row>65</xdr:row>
      <xdr:rowOff>38100</xdr:rowOff>
    </xdr:from>
    <xdr:to>
      <xdr:col>29</xdr:col>
      <xdr:colOff>114300</xdr:colOff>
      <xdr:row>65</xdr:row>
      <xdr:rowOff>285750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4714875" y="18659475"/>
          <a:ext cx="238125" cy="247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38100</xdr:colOff>
      <xdr:row>66</xdr:row>
      <xdr:rowOff>38100</xdr:rowOff>
    </xdr:from>
    <xdr:to>
      <xdr:col>29</xdr:col>
      <xdr:colOff>114300</xdr:colOff>
      <xdr:row>66</xdr:row>
      <xdr:rowOff>285750</xdr:rowOff>
    </xdr:to>
    <xdr:sp macro="" textlink="">
      <xdr:nvSpPr>
        <xdr:cNvPr id="3" name="AutoShape 1">
          <a:extLst>
            <a:ext uri="{FF2B5EF4-FFF2-40B4-BE49-F238E27FC236}">
              <a16:creationId xmlns:a16="http://schemas.microsoft.com/office/drawing/2014/main" id="{00000000-0008-0000-0100-000003000000}"/>
            </a:ext>
          </a:extLst>
        </xdr:cNvPr>
        <xdr:cNvSpPr>
          <a:spLocks noChangeArrowheads="1"/>
        </xdr:cNvSpPr>
      </xdr:nvSpPr>
      <xdr:spPr bwMode="auto">
        <a:xfrm>
          <a:off x="4714875" y="18954750"/>
          <a:ext cx="238125" cy="247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123267</xdr:colOff>
      <xdr:row>46</xdr:row>
      <xdr:rowOff>145675</xdr:rowOff>
    </xdr:from>
    <xdr:to>
      <xdr:col>19</xdr:col>
      <xdr:colOff>83345</xdr:colOff>
      <xdr:row>49</xdr:row>
      <xdr:rowOff>297655</xdr:rowOff>
    </xdr:to>
    <xdr:cxnSp macro="">
      <xdr:nvCxnSpPr>
        <xdr:cNvPr id="4" name="カギ線コネクタ 3">
          <a:extLst>
            <a:ext uri="{FF2B5EF4-FFF2-40B4-BE49-F238E27FC236}">
              <a16:creationId xmlns:a16="http://schemas.microsoft.com/office/drawing/2014/main" id="{00000000-0008-0000-0100-000004000000}"/>
            </a:ext>
          </a:extLst>
        </xdr:cNvPr>
        <xdr:cNvCxnSpPr/>
      </xdr:nvCxnSpPr>
      <xdr:spPr>
        <a:xfrm rot="16200000" flipH="1">
          <a:off x="2722891" y="13614726"/>
          <a:ext cx="1037805" cy="122003"/>
        </a:xfrm>
        <a:prstGeom prst="bentConnector3">
          <a:avLst>
            <a:gd name="adj1" fmla="val 436"/>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38100</xdr:colOff>
      <xdr:row>65</xdr:row>
      <xdr:rowOff>38100</xdr:rowOff>
    </xdr:from>
    <xdr:to>
      <xdr:col>29</xdr:col>
      <xdr:colOff>114300</xdr:colOff>
      <xdr:row>65</xdr:row>
      <xdr:rowOff>285750</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bwMode="auto">
        <a:xfrm>
          <a:off x="4714875" y="18659475"/>
          <a:ext cx="238125" cy="247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38100</xdr:colOff>
      <xdr:row>66</xdr:row>
      <xdr:rowOff>38100</xdr:rowOff>
    </xdr:from>
    <xdr:to>
      <xdr:col>29</xdr:col>
      <xdr:colOff>114300</xdr:colOff>
      <xdr:row>66</xdr:row>
      <xdr:rowOff>285750</xdr:rowOff>
    </xdr:to>
    <xdr:sp macro="" textlink="">
      <xdr:nvSpPr>
        <xdr:cNvPr id="3" name="AutoShape 1">
          <a:extLst>
            <a:ext uri="{FF2B5EF4-FFF2-40B4-BE49-F238E27FC236}">
              <a16:creationId xmlns:a16="http://schemas.microsoft.com/office/drawing/2014/main" id="{00000000-0008-0000-0200-000003000000}"/>
            </a:ext>
          </a:extLst>
        </xdr:cNvPr>
        <xdr:cNvSpPr>
          <a:spLocks noChangeArrowheads="1"/>
        </xdr:cNvSpPr>
      </xdr:nvSpPr>
      <xdr:spPr bwMode="auto">
        <a:xfrm>
          <a:off x="4714875" y="18954750"/>
          <a:ext cx="238125" cy="247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123267</xdr:colOff>
      <xdr:row>46</xdr:row>
      <xdr:rowOff>145675</xdr:rowOff>
    </xdr:from>
    <xdr:to>
      <xdr:col>19</xdr:col>
      <xdr:colOff>83345</xdr:colOff>
      <xdr:row>49</xdr:row>
      <xdr:rowOff>297655</xdr:rowOff>
    </xdr:to>
    <xdr:cxnSp macro="">
      <xdr:nvCxnSpPr>
        <xdr:cNvPr id="4" name="カギ線コネクタ 3">
          <a:extLst>
            <a:ext uri="{FF2B5EF4-FFF2-40B4-BE49-F238E27FC236}">
              <a16:creationId xmlns:a16="http://schemas.microsoft.com/office/drawing/2014/main" id="{00000000-0008-0000-0200-000004000000}"/>
            </a:ext>
          </a:extLst>
        </xdr:cNvPr>
        <xdr:cNvCxnSpPr/>
      </xdr:nvCxnSpPr>
      <xdr:spPr>
        <a:xfrm rot="16200000" flipH="1">
          <a:off x="2722891" y="13614726"/>
          <a:ext cx="1037805" cy="122003"/>
        </a:xfrm>
        <a:prstGeom prst="bentConnector3">
          <a:avLst>
            <a:gd name="adj1" fmla="val 436"/>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38100</xdr:colOff>
      <xdr:row>65</xdr:row>
      <xdr:rowOff>38100</xdr:rowOff>
    </xdr:from>
    <xdr:to>
      <xdr:col>29</xdr:col>
      <xdr:colOff>114300</xdr:colOff>
      <xdr:row>65</xdr:row>
      <xdr:rowOff>285750</xdr:rowOff>
    </xdr:to>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a:off x="4714875" y="18659475"/>
          <a:ext cx="238125" cy="247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38100</xdr:colOff>
      <xdr:row>66</xdr:row>
      <xdr:rowOff>38100</xdr:rowOff>
    </xdr:from>
    <xdr:to>
      <xdr:col>29</xdr:col>
      <xdr:colOff>114300</xdr:colOff>
      <xdr:row>66</xdr:row>
      <xdr:rowOff>285750</xdr:rowOff>
    </xdr:to>
    <xdr:sp macro="" textlink="">
      <xdr:nvSpPr>
        <xdr:cNvPr id="3" name="AutoShape 1">
          <a:extLst>
            <a:ext uri="{FF2B5EF4-FFF2-40B4-BE49-F238E27FC236}">
              <a16:creationId xmlns:a16="http://schemas.microsoft.com/office/drawing/2014/main" id="{00000000-0008-0000-0500-000003000000}"/>
            </a:ext>
          </a:extLst>
        </xdr:cNvPr>
        <xdr:cNvSpPr>
          <a:spLocks noChangeArrowheads="1"/>
        </xdr:cNvSpPr>
      </xdr:nvSpPr>
      <xdr:spPr bwMode="auto">
        <a:xfrm>
          <a:off x="4714875" y="18954750"/>
          <a:ext cx="238125" cy="247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75</xdr:col>
      <xdr:colOff>35721</xdr:colOff>
      <xdr:row>29</xdr:row>
      <xdr:rowOff>0</xdr:rowOff>
    </xdr:from>
    <xdr:to>
      <xdr:col>81</xdr:col>
      <xdr:colOff>83343</xdr:colOff>
      <xdr:row>30</xdr:row>
      <xdr:rowOff>226219</xdr:rowOff>
    </xdr:to>
    <xdr:cxnSp macro="">
      <xdr:nvCxnSpPr>
        <xdr:cNvPr id="4" name="直線矢印コネクタ 3">
          <a:extLst>
            <a:ext uri="{FF2B5EF4-FFF2-40B4-BE49-F238E27FC236}">
              <a16:creationId xmlns:a16="http://schemas.microsoft.com/office/drawing/2014/main" id="{00000000-0008-0000-0500-000004000000}"/>
            </a:ext>
          </a:extLst>
        </xdr:cNvPr>
        <xdr:cNvCxnSpPr/>
      </xdr:nvCxnSpPr>
      <xdr:spPr>
        <a:xfrm>
          <a:off x="12322971" y="8220075"/>
          <a:ext cx="1019172" cy="521494"/>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EF244"/>
  <sheetViews>
    <sheetView showGridLines="0" tabSelected="1" view="pageBreakPreview" zoomScale="70" zoomScaleNormal="70" zoomScaleSheetLayoutView="70" workbookViewId="0">
      <pane ySplit="3" topLeftCell="A4" activePane="bottomLeft" state="frozen"/>
      <selection pane="bottomLeft"/>
    </sheetView>
  </sheetViews>
  <sheetFormatPr defaultColWidth="4.625" defaultRowHeight="18.75"/>
  <cols>
    <col min="1" max="2" width="4.625" style="386"/>
    <col min="3" max="3" width="6.375" style="389" customWidth="1"/>
    <col min="4" max="20" width="4.625" style="386"/>
    <col min="21" max="21" width="4.625" style="386" customWidth="1"/>
    <col min="22" max="31" width="4.625" style="386"/>
    <col min="32" max="33" width="4.625" style="386" customWidth="1"/>
    <col min="34" max="50" width="4.625" style="386"/>
    <col min="51" max="52" width="4.625" style="386" customWidth="1"/>
    <col min="61" max="135" width="4.625" style="386" customWidth="1"/>
    <col min="136" max="16384" width="4.625" style="386"/>
  </cols>
  <sheetData>
    <row r="1" spans="1:128" ht="18.75" customHeight="1">
      <c r="O1" s="386" t="s">
        <v>1200</v>
      </c>
      <c r="AB1" s="893" t="str">
        <f>+IF(Z2&gt;0,"入力誤りがあります。入力シートを確認して下さい。","誤入力はありません。付票シート及び付票２業態調書シートを確認しＡ３用紙に印刷して下さい。")</f>
        <v>入力誤りがあります。入力シートを確認して下さい。</v>
      </c>
      <c r="AC1" s="893"/>
      <c r="AD1" s="893"/>
      <c r="AE1" s="893"/>
      <c r="AF1" s="893"/>
      <c r="AG1" s="893"/>
      <c r="AH1" s="893"/>
      <c r="AI1" s="893"/>
      <c r="AJ1" s="893"/>
      <c r="AK1" s="893"/>
      <c r="AL1" s="893"/>
      <c r="AM1" s="893"/>
      <c r="AN1" s="893"/>
      <c r="AO1" s="893"/>
    </row>
    <row r="2" spans="1:128" ht="18.75" customHeight="1">
      <c r="B2" s="759" t="s">
        <v>1078</v>
      </c>
      <c r="C2" s="759"/>
      <c r="D2" s="687" t="s">
        <v>1079</v>
      </c>
      <c r="E2" s="687"/>
      <c r="F2" s="737" t="s">
        <v>1230</v>
      </c>
      <c r="G2" s="737"/>
      <c r="J2" s="751" t="s">
        <v>1195</v>
      </c>
      <c r="K2" s="751"/>
      <c r="O2" s="748" t="s">
        <v>1198</v>
      </c>
      <c r="P2" s="748"/>
      <c r="Q2" s="748"/>
      <c r="R2" s="748"/>
      <c r="S2" s="748"/>
      <c r="T2" s="748"/>
      <c r="U2" s="748"/>
      <c r="W2" s="422" t="str">
        <f>+"入力エラー件数："</f>
        <v>入力エラー件数：</v>
      </c>
      <c r="X2" s="423"/>
      <c r="Y2" s="423"/>
      <c r="Z2" s="406">
        <f>+COUNTIF(A4:BG245,"入力漏れ")+COUNTIF(A4:BG245,"選択漏れ")+COUNTIF(A4:BG245,"入力誤り")+COUNTIF(A4:BG245,"日付入力誤り")+COUNTIF(A4:BG245,"半角不可")+COUNTIF(A4:BG245,"禁止文字が含まれています")+COUNTIF(A4:BG245,"許可漏れ")</f>
        <v>5</v>
      </c>
      <c r="AB2" s="894"/>
      <c r="AC2" s="894"/>
      <c r="AD2" s="894"/>
      <c r="AE2" s="894"/>
      <c r="AF2" s="894"/>
      <c r="AG2" s="894"/>
      <c r="AH2" s="894"/>
      <c r="AI2" s="894"/>
      <c r="AJ2" s="894"/>
      <c r="AK2" s="894"/>
      <c r="AL2" s="894"/>
      <c r="AM2" s="894"/>
      <c r="AN2" s="894"/>
      <c r="AO2" s="894"/>
    </row>
    <row r="3" spans="1:128">
      <c r="B3" s="733" t="s">
        <v>1080</v>
      </c>
      <c r="C3" s="733"/>
      <c r="D3" s="822" t="s">
        <v>1750</v>
      </c>
      <c r="E3" s="822"/>
      <c r="J3" s="752" t="s">
        <v>1196</v>
      </c>
      <c r="K3" s="752"/>
      <c r="O3" s="749" t="s">
        <v>1199</v>
      </c>
      <c r="P3" s="749"/>
      <c r="Q3" s="749"/>
      <c r="R3" s="749"/>
      <c r="S3" s="749"/>
      <c r="T3" s="749"/>
      <c r="U3" s="749"/>
      <c r="AB3" s="894"/>
      <c r="AC3" s="894"/>
      <c r="AD3" s="894"/>
      <c r="AE3" s="894"/>
      <c r="AF3" s="894"/>
      <c r="AG3" s="894"/>
      <c r="AH3" s="894"/>
      <c r="AI3" s="894"/>
      <c r="AJ3" s="894"/>
      <c r="AK3" s="894"/>
      <c r="AL3" s="894"/>
      <c r="AM3" s="894"/>
      <c r="AN3" s="894"/>
      <c r="AO3" s="894"/>
    </row>
    <row r="4" spans="1:128" ht="33">
      <c r="A4" s="421" t="s">
        <v>1197</v>
      </c>
      <c r="AX4" s="620"/>
      <c r="AY4" s="620"/>
      <c r="AZ4" s="620"/>
      <c r="BI4" s="620"/>
      <c r="BJ4" s="620"/>
      <c r="BK4" s="620"/>
      <c r="BL4" s="620"/>
      <c r="BM4" s="620"/>
      <c r="BN4" s="620"/>
      <c r="BO4" s="620"/>
      <c r="BP4" s="620"/>
      <c r="BQ4" s="620"/>
      <c r="BR4" s="620"/>
      <c r="BS4" s="620"/>
      <c r="BT4" s="620"/>
      <c r="BU4" s="620"/>
      <c r="BV4" s="620"/>
      <c r="BW4" s="620"/>
      <c r="BX4" s="620"/>
      <c r="BY4" s="620"/>
      <c r="BZ4" s="620"/>
      <c r="CA4" s="620"/>
      <c r="CB4" s="620"/>
      <c r="CC4" s="620"/>
      <c r="CD4" s="620"/>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row>
    <row r="5" spans="1:128" ht="22.5">
      <c r="B5" s="397" t="s">
        <v>1191</v>
      </c>
      <c r="C5" s="757" t="s">
        <v>1115</v>
      </c>
      <c r="D5" s="757"/>
      <c r="E5" s="757"/>
      <c r="F5" s="757"/>
      <c r="G5" s="757"/>
      <c r="H5" s="757"/>
      <c r="I5" s="781"/>
      <c r="J5" s="781"/>
      <c r="K5" s="781"/>
      <c r="L5" s="781"/>
      <c r="AX5" s="620"/>
      <c r="AY5" s="620"/>
      <c r="AZ5" s="620"/>
      <c r="BI5" s="620"/>
      <c r="BJ5" s="620"/>
      <c r="BK5" s="620"/>
      <c r="BL5" s="620"/>
      <c r="BM5" s="620"/>
      <c r="BN5" s="620"/>
      <c r="BO5" s="620"/>
      <c r="BP5" s="620"/>
      <c r="BQ5" s="620"/>
      <c r="BR5" s="620"/>
      <c r="BS5" s="620"/>
      <c r="BT5" s="620"/>
      <c r="BU5" s="620"/>
      <c r="BV5" s="620"/>
      <c r="BW5" s="620"/>
      <c r="BX5" s="620"/>
      <c r="BY5" s="620"/>
      <c r="BZ5" s="620"/>
      <c r="CA5" s="620"/>
      <c r="CB5" s="620"/>
      <c r="CC5" s="620"/>
      <c r="CD5" s="620"/>
      <c r="CE5" s="620"/>
      <c r="CF5" s="620"/>
      <c r="CG5" s="620"/>
      <c r="CH5" s="620"/>
      <c r="CI5" s="620"/>
      <c r="CJ5" s="620"/>
      <c r="CK5" s="620"/>
      <c r="CL5" s="620"/>
      <c r="CM5" s="620"/>
      <c r="CN5" s="620"/>
      <c r="CO5" s="620"/>
      <c r="CP5" s="620"/>
      <c r="CQ5" s="620"/>
      <c r="CR5" s="620"/>
      <c r="CS5" s="620"/>
      <c r="CT5" s="620"/>
      <c r="CU5" s="620"/>
      <c r="CV5" s="620"/>
      <c r="CW5" s="620"/>
      <c r="CX5" s="620"/>
      <c r="CY5" s="620"/>
      <c r="CZ5" s="620"/>
      <c r="DA5" s="620"/>
      <c r="DB5" s="620"/>
      <c r="DC5" s="620"/>
      <c r="DD5" s="620"/>
      <c r="DE5" s="620"/>
      <c r="DF5" s="620"/>
      <c r="DG5" s="620"/>
      <c r="DH5" s="620"/>
      <c r="DI5" s="620"/>
      <c r="DJ5" s="620"/>
      <c r="DK5" s="620"/>
      <c r="DL5" s="620"/>
      <c r="DM5" s="620"/>
      <c r="DN5" s="620"/>
      <c r="DO5" s="620"/>
      <c r="DP5" s="620"/>
      <c r="DQ5" s="620"/>
      <c r="DR5" s="620"/>
      <c r="DS5" s="620"/>
      <c r="DT5" s="620"/>
      <c r="DU5" s="620"/>
      <c r="DV5" s="620"/>
      <c r="DW5" s="620"/>
      <c r="DX5" s="620"/>
    </row>
    <row r="6" spans="1:128" ht="22.5" customHeight="1">
      <c r="B6" s="397" t="s">
        <v>1003</v>
      </c>
      <c r="C6" s="756" t="s">
        <v>1004</v>
      </c>
      <c r="D6" s="756"/>
      <c r="E6" s="756"/>
      <c r="F6" s="756"/>
      <c r="G6" s="756"/>
      <c r="H6" s="756"/>
      <c r="I6" s="758"/>
      <c r="J6" s="758"/>
      <c r="AX6" s="620"/>
      <c r="AY6" s="620"/>
      <c r="AZ6" s="620"/>
      <c r="BI6" s="620"/>
      <c r="BJ6" s="620" t="str">
        <f>+I15&amp;"　"&amp;N15</f>
        <v>　</v>
      </c>
      <c r="BK6" s="620"/>
      <c r="BL6" s="620"/>
      <c r="BM6" s="620"/>
      <c r="BN6" s="620"/>
      <c r="BO6" s="620"/>
      <c r="BP6" s="620"/>
      <c r="BQ6" s="620"/>
      <c r="BR6" s="620"/>
      <c r="BS6" s="620"/>
      <c r="BT6" s="620"/>
      <c r="BU6" s="620"/>
      <c r="BV6" s="620"/>
      <c r="BW6" s="620"/>
      <c r="BX6" s="620"/>
      <c r="BY6" s="620"/>
      <c r="BZ6" s="620"/>
      <c r="CA6" s="620"/>
      <c r="CB6" s="620"/>
      <c r="CC6" s="620"/>
      <c r="CD6" s="620"/>
      <c r="CE6" s="620"/>
      <c r="CF6" s="620"/>
      <c r="CG6" s="620"/>
      <c r="CH6" s="620"/>
      <c r="CI6" s="620"/>
      <c r="CJ6" s="620"/>
      <c r="CK6" s="620"/>
      <c r="CL6" s="620"/>
      <c r="CM6" s="620"/>
      <c r="CN6" s="620"/>
      <c r="CO6" s="620"/>
      <c r="CP6" s="620"/>
      <c r="CQ6" s="620"/>
      <c r="CR6" s="620"/>
      <c r="CS6" s="620"/>
      <c r="CT6" s="620"/>
      <c r="CU6" s="620"/>
      <c r="CV6" s="620"/>
      <c r="CW6" s="620"/>
      <c r="CX6" s="620"/>
      <c r="CY6" s="620"/>
      <c r="CZ6" s="620"/>
      <c r="DA6" s="620"/>
      <c r="DB6" s="620"/>
      <c r="DC6" s="620"/>
      <c r="DD6" s="620"/>
      <c r="DE6" s="620"/>
      <c r="DF6" s="620"/>
      <c r="DG6" s="620"/>
      <c r="DH6" s="620"/>
      <c r="DI6" s="620"/>
      <c r="DJ6" s="620"/>
      <c r="DK6" s="620"/>
      <c r="DL6" s="620"/>
      <c r="DM6" s="620"/>
      <c r="DN6" s="620"/>
      <c r="DO6" s="620"/>
      <c r="DP6" s="620"/>
      <c r="DQ6" s="620"/>
      <c r="DR6" s="620"/>
      <c r="DS6" s="620"/>
      <c r="DT6" s="620"/>
      <c r="DU6" s="620"/>
      <c r="DV6" s="620"/>
      <c r="DW6" s="620"/>
      <c r="DX6" s="620"/>
    </row>
    <row r="7" spans="1:128" ht="22.5" customHeight="1">
      <c r="B7" s="397" t="s">
        <v>630</v>
      </c>
      <c r="C7" s="757" t="s">
        <v>412</v>
      </c>
      <c r="D7" s="757"/>
      <c r="E7" s="757"/>
      <c r="F7" s="757"/>
      <c r="G7" s="757"/>
      <c r="H7" s="757"/>
      <c r="I7" s="825" t="str">
        <f>IF(コード表!$C$19=0,"",コード表!$C$19)</f>
        <v>8</v>
      </c>
      <c r="J7" s="825"/>
      <c r="AX7" s="620"/>
      <c r="AY7" s="620"/>
      <c r="AZ7" s="620"/>
      <c r="BI7" s="620"/>
      <c r="BJ7" s="620"/>
      <c r="BK7" s="620"/>
      <c r="BL7" s="620"/>
      <c r="BM7" s="620"/>
      <c r="BN7" s="620"/>
      <c r="BO7" s="620"/>
      <c r="BP7" s="620"/>
      <c r="BQ7" s="620"/>
      <c r="BR7" s="620"/>
      <c r="BS7" s="620"/>
      <c r="BT7" s="620"/>
      <c r="BU7" s="620"/>
      <c r="BV7" s="620"/>
      <c r="BW7" s="620"/>
      <c r="BX7" s="620"/>
      <c r="BY7" s="620"/>
      <c r="BZ7" s="620"/>
      <c r="CA7" s="620"/>
      <c r="CB7" s="620"/>
      <c r="CC7" s="620"/>
      <c r="CD7" s="620"/>
      <c r="CE7" s="620"/>
      <c r="CF7" s="620"/>
      <c r="CG7" s="620"/>
      <c r="CH7" s="620"/>
      <c r="CI7" s="620"/>
      <c r="CJ7" s="620"/>
      <c r="CK7" s="620"/>
      <c r="CL7" s="620"/>
      <c r="CM7" s="620"/>
      <c r="CN7" s="620"/>
      <c r="CO7" s="620"/>
      <c r="CP7" s="620"/>
      <c r="CQ7" s="620"/>
      <c r="CR7" s="620"/>
      <c r="CS7" s="620"/>
      <c r="CT7" s="620"/>
      <c r="CU7" s="620"/>
      <c r="CV7" s="620"/>
      <c r="CW7" s="620"/>
      <c r="CX7" s="620"/>
      <c r="CY7" s="620"/>
      <c r="CZ7" s="620"/>
      <c r="DA7" s="620"/>
      <c r="DB7" s="620"/>
      <c r="DC7" s="620"/>
      <c r="DD7" s="620"/>
      <c r="DE7" s="620"/>
      <c r="DF7" s="620"/>
      <c r="DG7" s="620"/>
      <c r="DH7" s="620"/>
      <c r="DI7" s="620"/>
      <c r="DJ7" s="620"/>
      <c r="DK7" s="620"/>
      <c r="DL7" s="620"/>
      <c r="DM7" s="620"/>
      <c r="DN7" s="620"/>
      <c r="DO7" s="620"/>
      <c r="DP7" s="620"/>
      <c r="DQ7" s="620"/>
      <c r="DR7" s="620"/>
      <c r="DS7" s="620"/>
      <c r="DT7" s="620"/>
      <c r="DU7" s="620"/>
      <c r="DV7" s="620"/>
      <c r="DW7" s="620"/>
      <c r="DX7" s="620"/>
    </row>
    <row r="8" spans="1:128" ht="22.5" customHeight="1">
      <c r="B8" s="397" t="s">
        <v>1005</v>
      </c>
      <c r="C8" s="757" t="s">
        <v>1006</v>
      </c>
      <c r="D8" s="757"/>
      <c r="E8" s="757"/>
      <c r="F8" s="757"/>
      <c r="G8" s="757"/>
      <c r="H8" s="757"/>
      <c r="I8" s="825" t="str">
        <f>コード表!C10&amp;コード表!D10</f>
        <v/>
      </c>
      <c r="J8" s="825"/>
      <c r="AX8" s="620"/>
      <c r="AY8" s="620"/>
      <c r="AZ8" s="620"/>
      <c r="BI8" s="620"/>
      <c r="BJ8" s="620"/>
      <c r="BK8" s="620"/>
      <c r="BL8" s="620"/>
      <c r="BM8" s="620"/>
      <c r="BN8" s="620"/>
      <c r="BO8" s="620"/>
      <c r="BP8" s="620"/>
      <c r="BQ8" s="620"/>
      <c r="BR8" s="620"/>
      <c r="BS8" s="620"/>
      <c r="BT8" s="620"/>
      <c r="BU8" s="620"/>
      <c r="BV8" s="620"/>
      <c r="BW8" s="620"/>
      <c r="BX8" s="620"/>
      <c r="BY8" s="620"/>
      <c r="BZ8" s="620"/>
      <c r="CA8" s="620"/>
      <c r="CB8" s="620"/>
      <c r="CC8" s="620"/>
      <c r="CD8" s="620"/>
      <c r="CE8" s="620"/>
      <c r="CF8" s="620"/>
      <c r="CG8" s="620"/>
      <c r="CH8" s="620"/>
      <c r="CI8" s="620"/>
      <c r="CJ8" s="620"/>
      <c r="CK8" s="620"/>
      <c r="CL8" s="620"/>
      <c r="CM8" s="620"/>
      <c r="CN8" s="620"/>
      <c r="CO8" s="620"/>
      <c r="CP8" s="620"/>
      <c r="CQ8" s="620"/>
      <c r="CR8" s="620"/>
      <c r="CS8" s="620"/>
      <c r="CT8" s="620"/>
      <c r="CU8" s="620"/>
      <c r="CV8" s="620"/>
      <c r="CW8" s="620"/>
      <c r="CX8" s="620"/>
      <c r="CY8" s="620"/>
      <c r="CZ8" s="620"/>
      <c r="DA8" s="620"/>
      <c r="DB8" s="620"/>
      <c r="DC8" s="620"/>
      <c r="DD8" s="620"/>
      <c r="DE8" s="620"/>
      <c r="DF8" s="620"/>
      <c r="DG8" s="620"/>
      <c r="DH8" s="620"/>
      <c r="DI8" s="620"/>
      <c r="DJ8" s="620"/>
      <c r="DK8" s="620"/>
      <c r="DL8" s="620"/>
      <c r="DM8" s="620"/>
      <c r="DN8" s="620"/>
      <c r="DO8" s="620"/>
      <c r="DP8" s="620"/>
      <c r="DQ8" s="620"/>
      <c r="DR8" s="620"/>
      <c r="DS8" s="620"/>
      <c r="DT8" s="620"/>
      <c r="DU8" s="620"/>
      <c r="DV8" s="620"/>
      <c r="DW8" s="620"/>
      <c r="DX8" s="620"/>
    </row>
    <row r="9" spans="1:128" ht="22.5" customHeight="1">
      <c r="B9" s="397" t="s">
        <v>1007</v>
      </c>
      <c r="C9" s="757" t="s">
        <v>1008</v>
      </c>
      <c r="D9" s="757"/>
      <c r="E9" s="757"/>
      <c r="F9" s="757"/>
      <c r="G9" s="757"/>
      <c r="H9" s="757"/>
      <c r="I9" s="826"/>
      <c r="J9" s="826"/>
      <c r="AX9" s="620"/>
      <c r="AY9" s="620"/>
      <c r="AZ9" s="620"/>
      <c r="BI9" s="620"/>
      <c r="BJ9" s="620">
        <v>1</v>
      </c>
      <c r="BK9" s="620"/>
      <c r="BL9" s="620">
        <v>2</v>
      </c>
      <c r="BM9" s="620"/>
      <c r="BN9" s="620">
        <v>3</v>
      </c>
      <c r="BO9" s="620"/>
      <c r="BP9" s="620">
        <v>4</v>
      </c>
      <c r="BQ9" s="620"/>
      <c r="BR9" s="620">
        <v>5</v>
      </c>
      <c r="BS9" s="620"/>
      <c r="BT9" s="620">
        <v>6</v>
      </c>
      <c r="BU9" s="620"/>
      <c r="BV9" s="620"/>
      <c r="BW9" s="620"/>
      <c r="BX9" s="620"/>
      <c r="BY9" s="620"/>
      <c r="BZ9" s="620"/>
      <c r="CA9" s="620"/>
      <c r="CB9" s="620"/>
      <c r="CC9" s="620"/>
      <c r="CD9" s="620"/>
      <c r="CE9" s="620"/>
      <c r="CF9" s="620"/>
      <c r="CG9" s="620"/>
      <c r="CH9" s="620"/>
      <c r="CI9" s="620"/>
      <c r="CJ9" s="620"/>
      <c r="CK9" s="620"/>
      <c r="CL9" s="620"/>
      <c r="CM9" s="620"/>
      <c r="CN9" s="620"/>
      <c r="CO9" s="620"/>
      <c r="CP9" s="620"/>
      <c r="CQ9" s="620"/>
      <c r="CR9" s="620"/>
      <c r="CS9" s="620"/>
      <c r="CT9" s="620"/>
      <c r="CU9" s="620"/>
      <c r="CV9" s="620"/>
      <c r="CW9" s="620"/>
      <c r="CX9" s="620"/>
      <c r="CY9" s="620"/>
      <c r="CZ9" s="620"/>
      <c r="DA9" s="620"/>
      <c r="DB9" s="620"/>
      <c r="DC9" s="620"/>
      <c r="DD9" s="620"/>
      <c r="DE9" s="620"/>
      <c r="DF9" s="620"/>
      <c r="DG9" s="620"/>
      <c r="DH9" s="620"/>
      <c r="DI9" s="620"/>
      <c r="DJ9" s="620"/>
      <c r="DK9" s="620"/>
      <c r="DL9" s="620"/>
      <c r="DM9" s="620"/>
      <c r="DN9" s="620"/>
      <c r="DO9" s="620"/>
      <c r="DP9" s="620"/>
      <c r="DQ9" s="620"/>
      <c r="DR9" s="620"/>
      <c r="DS9" s="620"/>
      <c r="DT9" s="620"/>
      <c r="DU9" s="620"/>
      <c r="DV9" s="620"/>
      <c r="DW9" s="620"/>
      <c r="DX9" s="620"/>
    </row>
    <row r="10" spans="1:128" ht="22.5" customHeight="1">
      <c r="B10" s="397" t="s">
        <v>636</v>
      </c>
      <c r="C10" s="757" t="s">
        <v>1009</v>
      </c>
      <c r="D10" s="757"/>
      <c r="E10" s="757"/>
      <c r="F10" s="757"/>
      <c r="G10" s="757"/>
      <c r="H10" s="757"/>
      <c r="I10" s="825" t="str">
        <f>コード表!F10&amp;コード表!G10&amp;コード表!H10</f>
        <v/>
      </c>
      <c r="J10" s="825"/>
      <c r="S10" s="782" t="s">
        <v>1234</v>
      </c>
      <c r="T10" s="782"/>
      <c r="U10" s="839" t="s">
        <v>1748</v>
      </c>
      <c r="V10" s="840"/>
      <c r="W10" s="840"/>
      <c r="X10" s="840"/>
      <c r="Y10" s="840"/>
      <c r="Z10" s="840"/>
      <c r="AX10" s="620"/>
      <c r="AY10" s="620"/>
      <c r="AZ10" s="620"/>
      <c r="BI10" s="620"/>
      <c r="BJ10" s="620"/>
      <c r="BK10" s="620"/>
      <c r="BL10" s="620"/>
      <c r="BM10" s="620"/>
      <c r="BN10" s="620"/>
      <c r="BO10" s="620"/>
      <c r="BP10" s="620"/>
      <c r="BQ10" s="620"/>
      <c r="BR10" s="620"/>
      <c r="BS10" s="620"/>
      <c r="BT10" s="620"/>
      <c r="BU10" s="620"/>
      <c r="BV10" s="620"/>
      <c r="BW10" s="620"/>
      <c r="BX10" s="620"/>
      <c r="BY10" s="620"/>
      <c r="BZ10" s="620"/>
      <c r="CA10" s="620"/>
      <c r="CB10" s="620"/>
      <c r="CC10" s="620"/>
      <c r="CD10" s="620"/>
      <c r="CE10" s="620"/>
      <c r="CF10" s="620"/>
      <c r="CG10" s="620"/>
      <c r="CH10" s="620"/>
      <c r="CI10" s="620"/>
      <c r="CJ10" s="620"/>
      <c r="CK10" s="620"/>
      <c r="CL10" s="620"/>
      <c r="CM10" s="620"/>
      <c r="CN10" s="620"/>
      <c r="CO10" s="620"/>
      <c r="CP10" s="620"/>
      <c r="CQ10" s="620"/>
      <c r="CR10" s="620"/>
      <c r="CS10" s="620"/>
      <c r="CT10" s="620"/>
      <c r="CU10" s="620"/>
      <c r="CV10" s="620"/>
      <c r="CW10" s="620"/>
      <c r="CX10" s="620"/>
      <c r="CY10" s="620"/>
      <c r="CZ10" s="620"/>
      <c r="DA10" s="620"/>
      <c r="DB10" s="620"/>
      <c r="DC10" s="620"/>
      <c r="DD10" s="620"/>
      <c r="DE10" s="620"/>
      <c r="DF10" s="620"/>
      <c r="DG10" s="620"/>
      <c r="DH10" s="620"/>
      <c r="DI10" s="620"/>
      <c r="DJ10" s="620"/>
      <c r="DK10" s="620"/>
      <c r="DL10" s="620"/>
      <c r="DM10" s="620"/>
      <c r="DN10" s="620"/>
      <c r="DO10" s="620"/>
      <c r="DP10" s="620"/>
      <c r="DQ10" s="620"/>
      <c r="DR10" s="620"/>
      <c r="DS10" s="620"/>
      <c r="DT10" s="620"/>
      <c r="DU10" s="620"/>
      <c r="DV10" s="620"/>
      <c r="DW10" s="620"/>
      <c r="DX10" s="620"/>
    </row>
    <row r="11" spans="1:128">
      <c r="B11" s="766" t="s">
        <v>638</v>
      </c>
      <c r="C11" s="783" t="s">
        <v>736</v>
      </c>
      <c r="D11" s="784"/>
      <c r="E11" s="768" t="s">
        <v>1012</v>
      </c>
      <c r="F11" s="768"/>
      <c r="G11" s="768"/>
      <c r="H11" s="768"/>
      <c r="I11" s="769"/>
      <c r="J11" s="769"/>
      <c r="K11" s="769"/>
      <c r="L11" s="769"/>
      <c r="M11" s="769"/>
      <c r="N11" s="769"/>
      <c r="O11" s="769"/>
      <c r="P11" s="769"/>
      <c r="Q11" s="769"/>
      <c r="R11" s="769"/>
      <c r="S11" s="787" t="str">
        <f>+IF(I11="","",IF(LEN(I11)*2=LENB(I11),"OK","半角不可"))</f>
        <v/>
      </c>
      <c r="T11" s="787"/>
      <c r="U11" s="733"/>
      <c r="V11" s="733"/>
      <c r="W11" s="733"/>
      <c r="X11" s="733"/>
      <c r="Y11" s="733"/>
      <c r="Z11" s="733"/>
      <c r="AX11" s="620"/>
      <c r="AY11" s="620"/>
      <c r="AZ11" s="620"/>
      <c r="BI11" s="620"/>
      <c r="BJ11" s="620">
        <v>1</v>
      </c>
      <c r="BK11" s="620"/>
      <c r="BL11" s="620">
        <v>2</v>
      </c>
      <c r="BM11" s="620"/>
      <c r="BN11" s="620">
        <v>3</v>
      </c>
      <c r="BO11" s="620"/>
      <c r="BP11" s="620">
        <v>4</v>
      </c>
      <c r="BQ11" s="620"/>
      <c r="BR11" s="620">
        <v>5</v>
      </c>
      <c r="BS11" s="620"/>
      <c r="BT11" s="620">
        <v>6</v>
      </c>
      <c r="BU11" s="620"/>
      <c r="BV11" s="620">
        <v>7</v>
      </c>
      <c r="BW11" s="620"/>
      <c r="BX11" s="620">
        <v>8</v>
      </c>
      <c r="BY11" s="620"/>
      <c r="BZ11" s="620">
        <v>9</v>
      </c>
      <c r="CA11" s="620"/>
      <c r="CB11" s="620">
        <v>10</v>
      </c>
      <c r="CC11" s="620"/>
      <c r="CD11" s="620">
        <v>11</v>
      </c>
      <c r="CE11" s="620"/>
      <c r="CF11" s="620">
        <v>12</v>
      </c>
      <c r="CG11" s="620"/>
      <c r="CH11" s="620">
        <v>13</v>
      </c>
      <c r="CI11" s="620"/>
      <c r="CJ11" s="620">
        <v>14</v>
      </c>
      <c r="CK11" s="620"/>
      <c r="CL11" s="620">
        <v>15</v>
      </c>
      <c r="CM11" s="620"/>
      <c r="CN11" s="620">
        <v>16</v>
      </c>
      <c r="CO11" s="620"/>
      <c r="CP11" s="620">
        <v>17</v>
      </c>
      <c r="CQ11" s="620"/>
      <c r="CR11" s="620">
        <v>18</v>
      </c>
      <c r="CS11" s="620"/>
      <c r="CT11" s="620">
        <v>19</v>
      </c>
      <c r="CU11" s="620"/>
      <c r="CV11" s="620">
        <v>20</v>
      </c>
      <c r="CW11" s="620"/>
      <c r="CX11" s="620">
        <v>21</v>
      </c>
      <c r="CY11" s="620"/>
      <c r="CZ11" s="620">
        <v>22</v>
      </c>
      <c r="DA11" s="620"/>
      <c r="DB11" s="620">
        <v>23</v>
      </c>
      <c r="DC11" s="620"/>
      <c r="DD11" s="620">
        <v>24</v>
      </c>
      <c r="DE11" s="620"/>
      <c r="DF11" s="620"/>
      <c r="DG11" s="620"/>
      <c r="DH11" s="620"/>
      <c r="DI11" s="620"/>
      <c r="DJ11" s="620"/>
      <c r="DK11" s="620"/>
      <c r="DL11" s="620"/>
      <c r="DM11" s="620"/>
      <c r="DN11" s="620"/>
      <c r="DO11" s="620"/>
      <c r="DP11" s="620"/>
      <c r="DQ11" s="620"/>
      <c r="DR11" s="620"/>
      <c r="DS11" s="620"/>
      <c r="DT11" s="620"/>
      <c r="DU11" s="620"/>
      <c r="DV11" s="620"/>
      <c r="DW11" s="620"/>
      <c r="DX11" s="620"/>
    </row>
    <row r="12" spans="1:128">
      <c r="B12" s="767"/>
      <c r="C12" s="785"/>
      <c r="D12" s="786"/>
      <c r="E12" s="768" t="s">
        <v>1013</v>
      </c>
      <c r="F12" s="768"/>
      <c r="G12" s="768"/>
      <c r="H12" s="768"/>
      <c r="I12" s="769"/>
      <c r="J12" s="769"/>
      <c r="K12" s="769"/>
      <c r="L12" s="769"/>
      <c r="M12" s="769"/>
      <c r="N12" s="769"/>
      <c r="O12" s="769"/>
      <c r="P12" s="769"/>
      <c r="Q12" s="769"/>
      <c r="R12" s="769"/>
      <c r="S12" s="787" t="str">
        <f>+IF(I12="","",IF(LEN(I12)*2=LENB(I12),"OK","半角不可"))</f>
        <v/>
      </c>
      <c r="T12" s="787"/>
      <c r="U12" s="735" t="str">
        <f>+IF('付票 (文字チェック用)'!CU7&gt;0,"禁止文字が含まれています","OK")</f>
        <v>OK</v>
      </c>
      <c r="V12" s="735"/>
      <c r="W12" s="735"/>
      <c r="X12" s="735"/>
      <c r="Y12" s="735"/>
      <c r="Z12" s="735"/>
      <c r="AX12" s="620"/>
      <c r="AY12" s="620"/>
      <c r="AZ12" s="620"/>
      <c r="BI12" s="620"/>
      <c r="BJ12" s="620">
        <v>1</v>
      </c>
      <c r="BK12" s="620"/>
      <c r="BL12" s="620">
        <v>2</v>
      </c>
      <c r="BM12" s="620"/>
      <c r="BN12" s="620">
        <v>3</v>
      </c>
      <c r="BO12" s="620"/>
      <c r="BP12" s="620">
        <v>4</v>
      </c>
      <c r="BQ12" s="620"/>
      <c r="BR12" s="620">
        <v>5</v>
      </c>
      <c r="BS12" s="620"/>
      <c r="BT12" s="620">
        <v>6</v>
      </c>
      <c r="BU12" s="620"/>
      <c r="BV12" s="620">
        <v>7</v>
      </c>
      <c r="BW12" s="620"/>
      <c r="BX12" s="620">
        <v>8</v>
      </c>
      <c r="BY12" s="620"/>
      <c r="BZ12" s="620">
        <v>9</v>
      </c>
      <c r="CA12" s="620"/>
      <c r="CB12" s="620">
        <v>10</v>
      </c>
      <c r="CC12" s="620"/>
      <c r="CD12" s="620">
        <v>11</v>
      </c>
      <c r="CE12" s="620"/>
      <c r="CF12" s="620">
        <v>12</v>
      </c>
      <c r="CG12" s="620"/>
      <c r="CH12" s="620">
        <v>13</v>
      </c>
      <c r="CI12" s="620"/>
      <c r="CJ12" s="620">
        <v>14</v>
      </c>
      <c r="CK12" s="620"/>
      <c r="CL12" s="620">
        <v>15</v>
      </c>
      <c r="CM12" s="620"/>
      <c r="CN12" s="620">
        <v>16</v>
      </c>
      <c r="CO12" s="620"/>
      <c r="CP12" s="620">
        <v>17</v>
      </c>
      <c r="CQ12" s="620"/>
      <c r="CR12" s="620">
        <v>18</v>
      </c>
      <c r="CS12" s="620"/>
      <c r="CT12" s="620">
        <v>19</v>
      </c>
      <c r="CU12" s="620"/>
      <c r="CV12" s="620">
        <v>20</v>
      </c>
      <c r="CW12" s="620"/>
      <c r="CX12" s="620">
        <v>21</v>
      </c>
      <c r="CY12" s="620"/>
      <c r="CZ12" s="620">
        <v>22</v>
      </c>
      <c r="DA12" s="620"/>
      <c r="DB12" s="620">
        <v>23</v>
      </c>
      <c r="DC12" s="620"/>
      <c r="DD12" s="620">
        <v>24</v>
      </c>
      <c r="DE12" s="620"/>
      <c r="DF12" s="620"/>
      <c r="DG12" s="620"/>
      <c r="DH12" s="620"/>
      <c r="DI12" s="620"/>
      <c r="DJ12" s="620"/>
      <c r="DK12" s="620"/>
      <c r="DL12" s="620"/>
      <c r="DM12" s="620"/>
      <c r="DN12" s="620"/>
      <c r="DO12" s="620"/>
      <c r="DP12" s="620"/>
      <c r="DQ12" s="620"/>
      <c r="DR12" s="620"/>
      <c r="DS12" s="620"/>
      <c r="DT12" s="620"/>
      <c r="DU12" s="620"/>
      <c r="DV12" s="620"/>
      <c r="DW12" s="620"/>
      <c r="DX12" s="620"/>
    </row>
    <row r="13" spans="1:128">
      <c r="B13" s="772" t="s">
        <v>640</v>
      </c>
      <c r="C13" s="773" t="s">
        <v>1010</v>
      </c>
      <c r="D13" s="768" t="s">
        <v>1011</v>
      </c>
      <c r="E13" s="768"/>
      <c r="F13" s="768"/>
      <c r="G13" s="768"/>
      <c r="H13" s="768"/>
      <c r="I13" s="769"/>
      <c r="J13" s="769"/>
      <c r="K13" s="769"/>
      <c r="L13" s="769"/>
      <c r="M13" s="769"/>
      <c r="N13" s="769"/>
      <c r="O13" s="769"/>
      <c r="P13" s="769"/>
      <c r="Q13" s="769"/>
      <c r="R13" s="769"/>
      <c r="S13" s="787" t="str">
        <f>+IF(I13="","",IF(LEN(I13)*2=LENB(I13),"OK","半角不可"))</f>
        <v/>
      </c>
      <c r="T13" s="787"/>
      <c r="U13" s="735" t="str">
        <f>+IF('付票 (文字チェック用)'!CU8&gt;0,"禁止文字が含まれています","OK")</f>
        <v>OK</v>
      </c>
      <c r="V13" s="735"/>
      <c r="W13" s="735"/>
      <c r="X13" s="735"/>
      <c r="Y13" s="735"/>
      <c r="Z13" s="735"/>
      <c r="AX13" s="620"/>
      <c r="AY13" s="620"/>
      <c r="AZ13" s="620"/>
      <c r="BI13" s="620"/>
      <c r="BJ13" s="620">
        <v>1</v>
      </c>
      <c r="BK13" s="620"/>
      <c r="BL13" s="620">
        <v>2</v>
      </c>
      <c r="BM13" s="620"/>
      <c r="BN13" s="620">
        <v>3</v>
      </c>
      <c r="BO13" s="620"/>
      <c r="BP13" s="620">
        <v>4</v>
      </c>
      <c r="BQ13" s="620"/>
      <c r="BR13" s="620">
        <v>5</v>
      </c>
      <c r="BS13" s="620"/>
      <c r="BT13" s="620">
        <v>6</v>
      </c>
      <c r="BU13" s="620"/>
      <c r="BV13" s="620">
        <v>7</v>
      </c>
      <c r="BW13" s="620"/>
      <c r="BX13" s="620">
        <v>8</v>
      </c>
      <c r="BY13" s="620"/>
      <c r="BZ13" s="620">
        <v>9</v>
      </c>
      <c r="CA13" s="620"/>
      <c r="CB13" s="620"/>
      <c r="CC13" s="620"/>
      <c r="CD13" s="620"/>
      <c r="CE13" s="620"/>
      <c r="CF13" s="620"/>
      <c r="CG13" s="620"/>
      <c r="CH13" s="620"/>
      <c r="CI13" s="620"/>
      <c r="CJ13" s="620"/>
      <c r="CK13" s="620"/>
      <c r="CL13" s="620"/>
      <c r="CM13" s="620"/>
      <c r="CN13" s="620"/>
      <c r="CO13" s="620"/>
      <c r="CP13" s="620"/>
      <c r="CQ13" s="620"/>
      <c r="CR13" s="620"/>
      <c r="CS13" s="620"/>
      <c r="CT13" s="620"/>
      <c r="CU13" s="620"/>
      <c r="CV13" s="620"/>
      <c r="CW13" s="620"/>
      <c r="CX13" s="620"/>
      <c r="CY13" s="620"/>
      <c r="CZ13" s="620"/>
      <c r="DA13" s="620"/>
      <c r="DB13" s="620"/>
      <c r="DC13" s="620"/>
      <c r="DD13" s="620"/>
      <c r="DE13" s="620"/>
      <c r="DF13" s="620"/>
      <c r="DG13" s="620"/>
      <c r="DH13" s="620"/>
      <c r="DI13" s="620"/>
      <c r="DJ13" s="620"/>
      <c r="DK13" s="620"/>
      <c r="DL13" s="620"/>
      <c r="DM13" s="620"/>
      <c r="DN13" s="620"/>
      <c r="DO13" s="620"/>
      <c r="DP13" s="620"/>
      <c r="DQ13" s="620"/>
      <c r="DR13" s="620"/>
      <c r="DS13" s="620"/>
      <c r="DT13" s="620"/>
      <c r="DU13" s="620"/>
      <c r="DV13" s="620"/>
      <c r="DW13" s="620"/>
      <c r="DX13" s="620"/>
    </row>
    <row r="14" spans="1:128">
      <c r="B14" s="772"/>
      <c r="C14" s="774"/>
      <c r="D14" s="770" t="s">
        <v>1014</v>
      </c>
      <c r="E14" s="828" t="s">
        <v>1012</v>
      </c>
      <c r="F14" s="829"/>
      <c r="G14" s="832" t="s">
        <v>1751</v>
      </c>
      <c r="H14" s="833"/>
      <c r="I14" s="836"/>
      <c r="J14" s="837"/>
      <c r="K14" s="837"/>
      <c r="L14" s="837"/>
      <c r="M14" s="838"/>
      <c r="N14" s="836"/>
      <c r="O14" s="837"/>
      <c r="P14" s="837"/>
      <c r="Q14" s="837"/>
      <c r="R14" s="838"/>
      <c r="S14" s="787" t="str">
        <f>+IF(I14&amp;N14="","",IF(LEN(I14&amp;N14)*2=LENB(I14&amp;N14),"OK","半角不可"))</f>
        <v/>
      </c>
      <c r="T14" s="787"/>
      <c r="U14" s="733"/>
      <c r="V14" s="733"/>
      <c r="W14" s="733"/>
      <c r="X14" s="733"/>
      <c r="Y14" s="733"/>
      <c r="Z14" s="733"/>
      <c r="AX14" s="620"/>
      <c r="AY14" s="620"/>
      <c r="AZ14" s="620"/>
      <c r="BI14" s="620"/>
      <c r="BJ14" s="620"/>
      <c r="BK14" s="620"/>
      <c r="BL14" s="620"/>
      <c r="BM14" s="620"/>
      <c r="BN14" s="620"/>
      <c r="BO14" s="620"/>
      <c r="BP14" s="620"/>
      <c r="BQ14" s="620"/>
      <c r="BR14" s="620"/>
      <c r="BS14" s="620"/>
      <c r="BT14" s="620"/>
      <c r="BU14" s="620"/>
      <c r="BV14" s="620"/>
      <c r="BW14" s="620"/>
      <c r="BX14" s="620"/>
      <c r="BY14" s="620"/>
      <c r="BZ14" s="620"/>
      <c r="CA14" s="620"/>
      <c r="CB14" s="620"/>
      <c r="CC14" s="620"/>
      <c r="CD14" s="620"/>
      <c r="CE14" s="620"/>
      <c r="CF14" s="620"/>
      <c r="CG14" s="620"/>
      <c r="CH14" s="620"/>
      <c r="CI14" s="620"/>
      <c r="CJ14" s="620"/>
      <c r="CK14" s="620"/>
      <c r="CL14" s="620"/>
      <c r="CM14" s="620"/>
      <c r="CN14" s="620"/>
      <c r="CO14" s="620"/>
      <c r="CP14" s="620"/>
      <c r="CQ14" s="620"/>
      <c r="CR14" s="620"/>
      <c r="CS14" s="620"/>
      <c r="CT14" s="620"/>
      <c r="CU14" s="620"/>
      <c r="CV14" s="620"/>
      <c r="CW14" s="620"/>
      <c r="CX14" s="620"/>
      <c r="CY14" s="620"/>
      <c r="CZ14" s="620"/>
      <c r="DA14" s="620"/>
      <c r="DB14" s="620"/>
      <c r="DC14" s="620"/>
      <c r="DD14" s="620"/>
      <c r="DE14" s="620"/>
      <c r="DF14" s="620"/>
      <c r="DG14" s="620"/>
      <c r="DH14" s="620"/>
      <c r="DI14" s="620"/>
      <c r="DJ14" s="620"/>
      <c r="DK14" s="620"/>
      <c r="DL14" s="620"/>
      <c r="DM14" s="620"/>
      <c r="DN14" s="620"/>
      <c r="DO14" s="620"/>
      <c r="DP14" s="620"/>
      <c r="DQ14" s="620"/>
      <c r="DR14" s="620"/>
      <c r="DS14" s="620"/>
      <c r="DT14" s="620"/>
      <c r="DU14" s="620"/>
      <c r="DV14" s="620"/>
      <c r="DW14" s="620"/>
      <c r="DX14" s="620"/>
    </row>
    <row r="15" spans="1:128">
      <c r="B15" s="772"/>
      <c r="C15" s="774"/>
      <c r="D15" s="771"/>
      <c r="E15" s="830" t="s">
        <v>1013</v>
      </c>
      <c r="F15" s="831"/>
      <c r="G15" s="834"/>
      <c r="H15" s="835"/>
      <c r="I15" s="778"/>
      <c r="J15" s="779"/>
      <c r="K15" s="779"/>
      <c r="L15" s="779"/>
      <c r="M15" s="780"/>
      <c r="N15" s="778"/>
      <c r="O15" s="779"/>
      <c r="P15" s="779"/>
      <c r="Q15" s="779"/>
      <c r="R15" s="780"/>
      <c r="S15" s="787" t="str">
        <f>+IF(I15&amp;N15="","",IF(LEN(I15&amp;N15)*2=LENB(I15&amp;N15),"OK","半角不可"))</f>
        <v/>
      </c>
      <c r="T15" s="787"/>
      <c r="U15" s="890" t="str">
        <f>+IF('付票 (文字チェック用)'!CU9&gt;0,"禁止文字が含まれています","OK")</f>
        <v>OK</v>
      </c>
      <c r="V15" s="891"/>
      <c r="W15" s="891"/>
      <c r="X15" s="891"/>
      <c r="Y15" s="891"/>
      <c r="Z15" s="892"/>
      <c r="AX15" s="620"/>
      <c r="AY15" s="620"/>
      <c r="AZ15" s="620"/>
      <c r="BI15" s="620"/>
      <c r="BJ15" s="620">
        <v>1</v>
      </c>
      <c r="BK15" s="620"/>
      <c r="BL15" s="620">
        <v>2</v>
      </c>
      <c r="BM15" s="620"/>
      <c r="BN15" s="620">
        <v>3</v>
      </c>
      <c r="BO15" s="620"/>
      <c r="BP15" s="620">
        <v>4</v>
      </c>
      <c r="BQ15" s="620"/>
      <c r="BR15" s="620">
        <v>5</v>
      </c>
      <c r="BS15" s="620"/>
      <c r="BT15" s="620">
        <v>6</v>
      </c>
      <c r="BU15" s="620"/>
      <c r="BV15" s="620">
        <v>7</v>
      </c>
      <c r="BW15" s="620"/>
      <c r="BX15" s="620">
        <v>8</v>
      </c>
      <c r="BY15" s="620"/>
      <c r="BZ15" s="620">
        <v>9</v>
      </c>
      <c r="CA15" s="620"/>
      <c r="CB15" s="620">
        <v>10</v>
      </c>
      <c r="CC15" s="620"/>
      <c r="CD15" s="620">
        <v>11</v>
      </c>
      <c r="CE15" s="620"/>
      <c r="CF15" s="620"/>
      <c r="CG15" s="620"/>
      <c r="CH15" s="620"/>
      <c r="CI15" s="620"/>
      <c r="CJ15" s="620"/>
      <c r="CK15" s="620"/>
      <c r="CL15" s="620"/>
      <c r="CM15" s="620"/>
      <c r="CN15" s="620"/>
      <c r="CO15" s="620"/>
      <c r="CP15" s="620"/>
      <c r="CQ15" s="620"/>
      <c r="CR15" s="620"/>
      <c r="CS15" s="620"/>
      <c r="CT15" s="620"/>
      <c r="CU15" s="620"/>
      <c r="CV15" s="620"/>
      <c r="CW15" s="620"/>
      <c r="CX15" s="620"/>
      <c r="CY15" s="620"/>
      <c r="CZ15" s="620"/>
      <c r="DA15" s="620"/>
      <c r="DB15" s="620"/>
      <c r="DC15" s="620"/>
      <c r="DD15" s="620"/>
      <c r="DE15" s="620"/>
      <c r="DF15" s="620"/>
      <c r="DG15" s="620"/>
      <c r="DH15" s="620"/>
      <c r="DI15" s="620"/>
      <c r="DJ15" s="620"/>
      <c r="DK15" s="620"/>
      <c r="DL15" s="620"/>
      <c r="DM15" s="620"/>
      <c r="DN15" s="620"/>
      <c r="DO15" s="620"/>
      <c r="DP15" s="620"/>
      <c r="DQ15" s="620"/>
      <c r="DR15" s="620"/>
      <c r="DS15" s="620"/>
      <c r="DT15" s="620"/>
      <c r="DU15" s="620"/>
      <c r="DV15" s="620"/>
      <c r="DW15" s="620"/>
      <c r="DX15" s="620"/>
    </row>
    <row r="16" spans="1:128" ht="60" customHeight="1">
      <c r="B16" s="763" t="s">
        <v>37</v>
      </c>
      <c r="C16" s="760" t="s">
        <v>1015</v>
      </c>
      <c r="D16" s="807" t="s">
        <v>1039</v>
      </c>
      <c r="E16" s="808"/>
      <c r="F16" s="808"/>
      <c r="G16" s="808"/>
      <c r="H16" s="681" t="s">
        <v>1028</v>
      </c>
      <c r="I16" s="681"/>
      <c r="J16" s="681"/>
      <c r="K16" s="681"/>
      <c r="L16" s="681"/>
      <c r="M16" s="681"/>
      <c r="N16" s="681"/>
      <c r="O16" s="681"/>
      <c r="P16" s="681"/>
      <c r="Q16" s="681"/>
      <c r="R16" s="681"/>
      <c r="S16" s="681"/>
      <c r="T16" s="681"/>
      <c r="U16" s="681"/>
      <c r="V16" s="681"/>
      <c r="W16" s="806" t="s">
        <v>1035</v>
      </c>
      <c r="X16" s="806"/>
      <c r="Y16" s="806" t="s">
        <v>2026</v>
      </c>
      <c r="Z16" s="806"/>
      <c r="AA16" s="865" t="s">
        <v>1036</v>
      </c>
      <c r="AB16" s="865"/>
      <c r="AC16" s="865"/>
      <c r="AD16" s="865"/>
      <c r="AE16" s="865"/>
      <c r="AF16" s="807" t="s">
        <v>31</v>
      </c>
      <c r="AG16" s="808"/>
      <c r="AH16" s="808"/>
      <c r="AI16" s="808"/>
      <c r="AJ16" s="808"/>
      <c r="AK16" s="808"/>
      <c r="AL16" s="808"/>
      <c r="AM16" s="809"/>
      <c r="AN16" s="782" t="s">
        <v>1190</v>
      </c>
      <c r="AO16" s="782"/>
      <c r="AP16" s="782" t="s">
        <v>1234</v>
      </c>
      <c r="AQ16" s="782"/>
      <c r="AR16" s="839" t="s">
        <v>1748</v>
      </c>
      <c r="AS16" s="840"/>
      <c r="AT16" s="840"/>
      <c r="AU16" s="840"/>
      <c r="AV16" s="840"/>
      <c r="AW16" s="840"/>
      <c r="AX16" s="620"/>
      <c r="AY16" s="620"/>
      <c r="BJ16" s="620">
        <v>1</v>
      </c>
      <c r="BK16" s="620">
        <v>2</v>
      </c>
      <c r="BL16" s="620">
        <v>3</v>
      </c>
      <c r="BM16" s="620">
        <v>4</v>
      </c>
      <c r="BN16" s="620">
        <v>5</v>
      </c>
      <c r="BO16" s="620">
        <v>6</v>
      </c>
      <c r="BP16" s="620">
        <v>7</v>
      </c>
      <c r="BQ16" s="620">
        <v>8</v>
      </c>
      <c r="BR16" s="620">
        <v>9</v>
      </c>
      <c r="BS16" s="620">
        <v>10</v>
      </c>
      <c r="BT16" s="620">
        <v>11</v>
      </c>
      <c r="BU16" s="620">
        <v>12</v>
      </c>
      <c r="BV16" s="620"/>
      <c r="BW16" s="620"/>
      <c r="BX16" s="620"/>
      <c r="BY16" s="620"/>
      <c r="BZ16" s="620"/>
      <c r="CA16" s="620"/>
      <c r="CB16" s="620"/>
      <c r="CC16" s="620"/>
      <c r="CD16" s="620"/>
      <c r="CE16" s="620"/>
      <c r="CF16" s="620"/>
      <c r="CG16" s="620"/>
      <c r="CH16" s="620"/>
      <c r="CI16" s="620"/>
      <c r="CJ16" s="620"/>
      <c r="CK16" s="620"/>
      <c r="CL16" s="620"/>
      <c r="CM16" s="620"/>
      <c r="CN16" s="620"/>
      <c r="CO16" s="620"/>
      <c r="CP16" s="620"/>
      <c r="CQ16" s="620"/>
      <c r="CR16" s="620"/>
      <c r="CS16" s="620"/>
      <c r="CT16" s="620"/>
      <c r="CU16" s="620"/>
      <c r="CV16" s="620"/>
      <c r="CW16" s="620"/>
      <c r="CX16" s="620"/>
      <c r="CY16" s="620"/>
      <c r="CZ16" s="620"/>
      <c r="DA16" s="620"/>
      <c r="DB16" s="620"/>
      <c r="DC16" s="620"/>
      <c r="DD16" s="620"/>
      <c r="DE16" s="620"/>
      <c r="DF16" s="620"/>
      <c r="DG16" s="620"/>
      <c r="DH16" s="620"/>
      <c r="DI16" s="620"/>
      <c r="DJ16" s="620"/>
      <c r="DK16" s="620"/>
      <c r="DL16" s="620"/>
      <c r="DM16" s="620"/>
      <c r="DN16" s="620"/>
      <c r="DO16" s="620"/>
      <c r="DP16" s="620"/>
      <c r="DQ16" s="620"/>
      <c r="DR16" s="620"/>
      <c r="DS16" s="620"/>
      <c r="DT16" s="620"/>
      <c r="DU16" s="620"/>
      <c r="DV16" s="620"/>
      <c r="DW16" s="620"/>
      <c r="DX16" s="620"/>
    </row>
    <row r="17" spans="2:128">
      <c r="B17" s="764"/>
      <c r="C17" s="761"/>
      <c r="D17" s="802" t="s">
        <v>1016</v>
      </c>
      <c r="E17" s="802"/>
      <c r="F17" s="802"/>
      <c r="G17" s="802"/>
      <c r="H17" s="775"/>
      <c r="I17" s="776"/>
      <c r="J17" s="776"/>
      <c r="K17" s="776"/>
      <c r="L17" s="776"/>
      <c r="M17" s="776"/>
      <c r="N17" s="776"/>
      <c r="O17" s="776"/>
      <c r="P17" s="776"/>
      <c r="Q17" s="776"/>
      <c r="R17" s="776"/>
      <c r="S17" s="776"/>
      <c r="T17" s="776"/>
      <c r="U17" s="776"/>
      <c r="V17" s="777"/>
      <c r="W17" s="853"/>
      <c r="X17" s="853"/>
      <c r="Y17" s="867"/>
      <c r="Z17" s="867"/>
      <c r="AA17" s="791"/>
      <c r="AB17" s="792"/>
      <c r="AC17" s="640" t="s">
        <v>34</v>
      </c>
      <c r="AD17" s="797"/>
      <c r="AE17" s="798"/>
      <c r="AF17" s="814"/>
      <c r="AG17" s="801"/>
      <c r="AH17" s="641" t="s">
        <v>34</v>
      </c>
      <c r="AI17" s="801"/>
      <c r="AJ17" s="801"/>
      <c r="AK17" s="641" t="s">
        <v>34</v>
      </c>
      <c r="AL17" s="801"/>
      <c r="AM17" s="818"/>
      <c r="AN17" s="787" t="str">
        <f>+IF(OR(H17="",Y17="",AA17="",AD17="",AF17="",AI17="",AL17=""),"入力漏れ","OK")</f>
        <v>入力漏れ</v>
      </c>
      <c r="AO17" s="787"/>
      <c r="AP17" s="687" t="str">
        <f>+IF(H17="","",IF(LEN(H17)*2=LENB(H17),"OK","半角不可"))</f>
        <v/>
      </c>
      <c r="AQ17" s="687"/>
      <c r="AR17" s="735" t="str">
        <f>+IF('付票 (文字チェック用)'!CU13&gt;0,"禁止文字が含まれています","OK")</f>
        <v>OK</v>
      </c>
      <c r="AS17" s="735"/>
      <c r="AT17" s="735"/>
      <c r="AU17" s="735"/>
      <c r="AV17" s="735"/>
      <c r="AW17" s="735"/>
      <c r="AX17" s="620"/>
      <c r="AY17" s="620"/>
      <c r="AZ17" s="620" t="str">
        <f>+AF17&amp;AH17&amp;AI17&amp;AK17&amp;AL17</f>
        <v>--</v>
      </c>
      <c r="BI17" s="620"/>
      <c r="BJ17" s="620">
        <v>1</v>
      </c>
      <c r="BK17" s="620"/>
      <c r="BL17" s="620">
        <v>2</v>
      </c>
      <c r="BM17" s="620"/>
      <c r="BN17" s="620">
        <v>3</v>
      </c>
      <c r="BO17" s="620"/>
      <c r="BP17" s="620">
        <v>4</v>
      </c>
      <c r="BQ17" s="620"/>
      <c r="BR17" s="620">
        <v>5</v>
      </c>
      <c r="BS17" s="620"/>
      <c r="BT17" s="620">
        <v>6</v>
      </c>
      <c r="BU17" s="620"/>
      <c r="BV17" s="620">
        <v>7</v>
      </c>
      <c r="BW17" s="620"/>
      <c r="BX17" s="620">
        <v>8</v>
      </c>
      <c r="BY17" s="620"/>
      <c r="BZ17" s="620">
        <v>9</v>
      </c>
      <c r="CA17" s="620"/>
      <c r="CB17" s="620">
        <v>10</v>
      </c>
      <c r="CC17" s="620"/>
      <c r="CD17" s="620">
        <v>11</v>
      </c>
      <c r="CE17" s="620"/>
      <c r="CF17" s="620">
        <v>12</v>
      </c>
      <c r="CG17" s="620"/>
      <c r="CH17" s="620">
        <v>13</v>
      </c>
      <c r="CI17" s="620"/>
      <c r="CJ17" s="620">
        <v>14</v>
      </c>
      <c r="CK17" s="620"/>
      <c r="CL17" s="620">
        <v>15</v>
      </c>
      <c r="CM17" s="620"/>
      <c r="CN17" s="620">
        <v>16</v>
      </c>
      <c r="CO17" s="620"/>
      <c r="CP17" s="620">
        <v>17</v>
      </c>
      <c r="CQ17" s="620"/>
      <c r="CR17" s="620">
        <v>18</v>
      </c>
      <c r="CS17" s="620"/>
      <c r="CT17" s="620">
        <v>19</v>
      </c>
      <c r="CU17" s="620"/>
      <c r="CV17" s="620">
        <v>20</v>
      </c>
      <c r="CW17" s="620"/>
      <c r="CX17" s="620">
        <v>21</v>
      </c>
      <c r="CY17" s="620"/>
      <c r="CZ17" s="620">
        <v>22</v>
      </c>
      <c r="DA17" s="620"/>
      <c r="DB17" s="620">
        <v>23</v>
      </c>
      <c r="DC17" s="620"/>
      <c r="DD17" s="620">
        <v>24</v>
      </c>
      <c r="DE17" s="620"/>
      <c r="DF17" s="620">
        <v>25</v>
      </c>
      <c r="DG17" s="620"/>
      <c r="DH17" s="620">
        <v>26</v>
      </c>
      <c r="DI17" s="620"/>
      <c r="DJ17" s="620">
        <v>27</v>
      </c>
      <c r="DK17" s="620"/>
      <c r="DL17" s="620">
        <v>28</v>
      </c>
      <c r="DM17" s="620"/>
      <c r="DN17" s="620">
        <v>29</v>
      </c>
      <c r="DO17" s="620"/>
      <c r="DP17" s="620">
        <v>30</v>
      </c>
      <c r="DQ17" s="620"/>
      <c r="DR17" s="620">
        <v>31</v>
      </c>
      <c r="DS17" s="620"/>
      <c r="DT17" s="620">
        <v>32</v>
      </c>
      <c r="DU17" s="620"/>
      <c r="DV17" s="620">
        <v>33</v>
      </c>
      <c r="DW17" s="620"/>
      <c r="DX17" s="620">
        <v>34</v>
      </c>
    </row>
    <row r="18" spans="2:128">
      <c r="B18" s="764"/>
      <c r="C18" s="761"/>
      <c r="D18" s="740" t="s">
        <v>1192</v>
      </c>
      <c r="E18" s="741"/>
      <c r="F18" s="741"/>
      <c r="G18" s="741"/>
      <c r="H18" s="681" t="s">
        <v>1017</v>
      </c>
      <c r="I18" s="681"/>
      <c r="J18" s="681"/>
      <c r="K18" s="681"/>
      <c r="L18" s="681" t="s">
        <v>1040</v>
      </c>
      <c r="M18" s="681"/>
      <c r="N18" s="681"/>
      <c r="O18" s="681"/>
      <c r="P18" s="681"/>
      <c r="Q18" s="681"/>
      <c r="R18" s="681"/>
      <c r="S18" s="681"/>
      <c r="T18" s="681"/>
      <c r="U18" s="681"/>
      <c r="V18" s="681"/>
      <c r="W18" s="815"/>
      <c r="X18" s="815"/>
      <c r="Y18" s="788"/>
      <c r="Z18" s="788"/>
      <c r="AA18" s="392"/>
      <c r="AB18" s="398"/>
      <c r="AC18" s="393"/>
      <c r="AD18" s="394"/>
      <c r="AE18" s="399"/>
      <c r="AF18" s="819"/>
      <c r="AG18" s="820"/>
      <c r="AH18" s="820"/>
      <c r="AI18" s="820"/>
      <c r="AJ18" s="820"/>
      <c r="AK18" s="820"/>
      <c r="AL18" s="820"/>
      <c r="AM18" s="821"/>
      <c r="AN18" s="733"/>
      <c r="AO18" s="733"/>
      <c r="AP18" s="733"/>
      <c r="AQ18" s="733"/>
      <c r="AR18" s="733"/>
      <c r="AS18" s="733"/>
      <c r="AT18" s="733"/>
      <c r="AU18" s="733"/>
      <c r="AV18" s="733"/>
      <c r="AW18" s="733"/>
      <c r="AX18" s="620"/>
      <c r="AY18" s="620"/>
      <c r="AZ18" s="620"/>
      <c r="BI18" s="620"/>
      <c r="BJ18" s="620"/>
      <c r="BK18" s="620"/>
      <c r="BL18" s="620"/>
      <c r="BM18" s="620"/>
      <c r="BN18" s="620"/>
      <c r="BO18" s="620"/>
      <c r="BP18" s="620"/>
      <c r="BQ18" s="620"/>
      <c r="BR18" s="620"/>
      <c r="BS18" s="620"/>
      <c r="BT18" s="620"/>
      <c r="BU18" s="620"/>
      <c r="BV18" s="620"/>
      <c r="BW18" s="620"/>
      <c r="BX18" s="620"/>
      <c r="BY18" s="620"/>
      <c r="BZ18" s="620"/>
      <c r="CA18" s="620"/>
      <c r="CB18" s="620"/>
      <c r="CC18" s="620"/>
      <c r="CD18" s="620"/>
      <c r="CE18" s="620"/>
      <c r="CF18" s="620"/>
      <c r="CG18" s="620"/>
      <c r="CH18" s="620"/>
      <c r="CI18" s="620"/>
      <c r="CJ18" s="620"/>
      <c r="CK18" s="620"/>
      <c r="CL18" s="620"/>
      <c r="CM18" s="620"/>
      <c r="CN18" s="620"/>
      <c r="CO18" s="620"/>
      <c r="CP18" s="620"/>
      <c r="CQ18" s="620"/>
      <c r="CR18" s="620"/>
      <c r="CS18" s="620"/>
      <c r="CT18" s="620"/>
      <c r="CU18" s="620"/>
      <c r="CV18" s="620"/>
      <c r="CW18" s="620"/>
      <c r="CX18" s="620"/>
      <c r="CY18" s="620"/>
      <c r="CZ18" s="620"/>
      <c r="DA18" s="620"/>
      <c r="DB18" s="620"/>
      <c r="DC18" s="620"/>
      <c r="DD18" s="620"/>
      <c r="DE18" s="620"/>
      <c r="DF18" s="620"/>
      <c r="DG18" s="620"/>
      <c r="DH18" s="620"/>
      <c r="DI18" s="620"/>
      <c r="DJ18" s="620"/>
      <c r="DK18" s="620"/>
      <c r="DL18" s="620"/>
      <c r="DM18" s="620"/>
      <c r="DN18" s="620"/>
      <c r="DO18" s="620"/>
      <c r="DP18" s="620"/>
      <c r="DQ18" s="620"/>
      <c r="DR18" s="620"/>
      <c r="DS18" s="620"/>
      <c r="DT18" s="620"/>
      <c r="DU18" s="620"/>
      <c r="DV18" s="620"/>
      <c r="DW18" s="620"/>
      <c r="DX18" s="620"/>
    </row>
    <row r="19" spans="2:128">
      <c r="B19" s="764"/>
      <c r="C19" s="761"/>
      <c r="D19" s="621"/>
      <c r="E19" s="753" t="s">
        <v>1018</v>
      </c>
      <c r="F19" s="754"/>
      <c r="G19" s="755"/>
      <c r="H19" s="841"/>
      <c r="I19" s="841"/>
      <c r="J19" s="841"/>
      <c r="K19" s="841"/>
      <c r="L19" s="790"/>
      <c r="M19" s="790"/>
      <c r="N19" s="790"/>
      <c r="O19" s="790"/>
      <c r="P19" s="790"/>
      <c r="Q19" s="790"/>
      <c r="R19" s="790"/>
      <c r="S19" s="790"/>
      <c r="T19" s="790"/>
      <c r="U19" s="790"/>
      <c r="V19" s="790"/>
      <c r="W19" s="680" t="s">
        <v>1123</v>
      </c>
      <c r="X19" s="680"/>
      <c r="Y19" s="867"/>
      <c r="Z19" s="867"/>
      <c r="AA19" s="791"/>
      <c r="AB19" s="792"/>
      <c r="AC19" s="640" t="s">
        <v>34</v>
      </c>
      <c r="AD19" s="797"/>
      <c r="AE19" s="798"/>
      <c r="AF19" s="814"/>
      <c r="AG19" s="801"/>
      <c r="AH19" s="641" t="s">
        <v>34</v>
      </c>
      <c r="AI19" s="801"/>
      <c r="AJ19" s="801"/>
      <c r="AK19" s="641" t="s">
        <v>34</v>
      </c>
      <c r="AL19" s="801"/>
      <c r="AM19" s="818"/>
      <c r="AN19" s="787" t="str">
        <f>+IF(D19="○",IF(OR(H19="",L19="",Y19="",AA19="",AD19="",AF19="",AI19="",AL19=""),"入力漏れ","OK"),IF(OR(H19&lt;&gt;"",L19&lt;&gt;"",Y19&lt;&gt;"",AA19&lt;&gt;"",AD19&lt;&gt;"",AF19&lt;&gt;"",AI19&lt;&gt;"",AL19&lt;&gt;""),"選択漏れ",""))</f>
        <v/>
      </c>
      <c r="AO19" s="787"/>
      <c r="AP19" s="687" t="str">
        <f>+IF(H19&amp;L19="","",IF(LEN(H19&amp;L19)*2=LENB(H19&amp;L19),"OK","半角不可"))</f>
        <v/>
      </c>
      <c r="AQ19" s="687"/>
      <c r="AR19" s="735" t="str">
        <f>+IF('付票 (文字チェック用)'!CU15&gt;0,"禁止文字が含まれています","OK")</f>
        <v>OK</v>
      </c>
      <c r="AS19" s="735"/>
      <c r="AT19" s="735"/>
      <c r="AU19" s="735"/>
      <c r="AV19" s="735"/>
      <c r="AW19" s="735"/>
      <c r="AX19" s="620"/>
      <c r="AY19" s="620"/>
      <c r="AZ19" s="620" t="str">
        <f t="shared" ref="AZ19:AZ25" si="0">+AF19&amp;AH19&amp;AI19&amp;AK19&amp;AL19</f>
        <v>--</v>
      </c>
      <c r="BI19" s="620"/>
      <c r="BJ19" s="620">
        <v>1</v>
      </c>
      <c r="BK19" s="620"/>
      <c r="BL19" s="620">
        <v>2</v>
      </c>
      <c r="BM19" s="620"/>
      <c r="BN19" s="620">
        <v>3</v>
      </c>
      <c r="BO19" s="620"/>
      <c r="BP19" s="620">
        <v>4</v>
      </c>
      <c r="BQ19" s="620"/>
      <c r="BR19" s="620">
        <v>5</v>
      </c>
      <c r="BS19" s="620"/>
      <c r="BT19" s="620">
        <v>6</v>
      </c>
      <c r="BU19" s="620"/>
      <c r="BV19" s="620">
        <v>7</v>
      </c>
      <c r="BW19" s="620"/>
      <c r="BX19" s="620">
        <v>8</v>
      </c>
      <c r="BY19" s="620"/>
      <c r="BZ19" s="620"/>
      <c r="CA19" s="620"/>
      <c r="CB19" s="620"/>
      <c r="CC19" s="620"/>
      <c r="CD19" s="620"/>
      <c r="CE19" s="620"/>
      <c r="CF19" s="620"/>
      <c r="CG19" s="620"/>
      <c r="CH19" s="620"/>
      <c r="CI19" s="620"/>
      <c r="CJ19" s="620"/>
      <c r="CK19" s="620"/>
      <c r="CL19" s="620"/>
      <c r="CM19" s="620"/>
      <c r="CN19" s="620"/>
      <c r="CO19" s="620"/>
      <c r="CP19" s="620"/>
      <c r="CQ19" s="620"/>
      <c r="CR19" s="620"/>
      <c r="CS19" s="620"/>
      <c r="CT19" s="620"/>
      <c r="CU19" s="620"/>
      <c r="CV19" s="620"/>
      <c r="CW19" s="620"/>
      <c r="CX19" s="620"/>
      <c r="CY19" s="620"/>
      <c r="CZ19" s="620"/>
      <c r="DA19" s="620"/>
      <c r="DB19" s="620"/>
      <c r="DC19" s="620"/>
      <c r="DD19" s="620"/>
      <c r="DE19" s="620"/>
      <c r="DF19" s="620"/>
      <c r="DG19" s="620"/>
      <c r="DH19" s="620"/>
      <c r="DI19" s="620"/>
      <c r="DJ19" s="620"/>
      <c r="DK19" s="620"/>
      <c r="DL19" s="620"/>
      <c r="DM19" s="620"/>
      <c r="DN19" s="620"/>
      <c r="DO19" s="620"/>
      <c r="DP19" s="620"/>
      <c r="DQ19" s="620"/>
      <c r="DR19" s="620"/>
      <c r="DS19" s="620"/>
      <c r="DT19" s="620"/>
      <c r="DU19" s="620"/>
      <c r="DV19" s="620"/>
      <c r="DW19" s="620"/>
      <c r="DX19" s="620"/>
    </row>
    <row r="20" spans="2:128">
      <c r="B20" s="764"/>
      <c r="C20" s="761"/>
      <c r="D20" s="661"/>
      <c r="E20" s="753" t="s">
        <v>1019</v>
      </c>
      <c r="F20" s="754"/>
      <c r="G20" s="755"/>
      <c r="H20" s="775"/>
      <c r="I20" s="776"/>
      <c r="J20" s="776"/>
      <c r="K20" s="777"/>
      <c r="L20" s="803"/>
      <c r="M20" s="804"/>
      <c r="N20" s="804"/>
      <c r="O20" s="804"/>
      <c r="P20" s="804"/>
      <c r="Q20" s="804"/>
      <c r="R20" s="804"/>
      <c r="S20" s="804"/>
      <c r="T20" s="804"/>
      <c r="U20" s="804"/>
      <c r="V20" s="805"/>
      <c r="W20" s="680"/>
      <c r="X20" s="680"/>
      <c r="Y20" s="812"/>
      <c r="Z20" s="813"/>
      <c r="AA20" s="793"/>
      <c r="AB20" s="794"/>
      <c r="AC20" s="640" t="s">
        <v>34</v>
      </c>
      <c r="AD20" s="799"/>
      <c r="AE20" s="800"/>
      <c r="AF20" s="795"/>
      <c r="AG20" s="796"/>
      <c r="AH20" s="641" t="s">
        <v>34</v>
      </c>
      <c r="AI20" s="810"/>
      <c r="AJ20" s="796"/>
      <c r="AK20" s="641" t="s">
        <v>34</v>
      </c>
      <c r="AL20" s="810"/>
      <c r="AM20" s="811"/>
      <c r="AN20" s="787" t="str">
        <f t="shared" ref="AN20:AN27" si="1">+IF(D20="○",IF(OR(H20="",L20="",Y20="",AA20="",AD20="",AF20="",AI20="",AL20=""),"入力漏れ","OK"),IF(OR(H20&lt;&gt;"",L20&lt;&gt;"",Y20&lt;&gt;"",AA20&lt;&gt;"",AD20&lt;&gt;"",AF20&lt;&gt;"",AI20&lt;&gt;"",AL20&lt;&gt;""),"選択漏れ",""))</f>
        <v/>
      </c>
      <c r="AO20" s="787"/>
      <c r="AP20" s="687" t="str">
        <f t="shared" ref="AP20:AP28" si="2">+IF(H20&amp;L20="","",IF(LEN(H20&amp;L20)*2=LENB(H20&amp;L20),"OK","半角不可"))</f>
        <v/>
      </c>
      <c r="AQ20" s="687"/>
      <c r="AR20" s="735" t="str">
        <f>+IF('付票 (文字チェック用)'!CU16&gt;0,"禁止文字が含まれています","OK")</f>
        <v>OK</v>
      </c>
      <c r="AS20" s="735"/>
      <c r="AT20" s="735"/>
      <c r="AU20" s="735"/>
      <c r="AV20" s="735"/>
      <c r="AW20" s="735"/>
      <c r="AX20" s="620"/>
      <c r="AY20" s="620"/>
      <c r="AZ20" s="620" t="str">
        <f t="shared" si="0"/>
        <v>--</v>
      </c>
      <c r="BI20" s="620"/>
      <c r="BJ20" s="620">
        <v>1</v>
      </c>
      <c r="BK20" s="620"/>
      <c r="BL20" s="620">
        <v>2</v>
      </c>
      <c r="BM20" s="620"/>
      <c r="BN20" s="620">
        <v>3</v>
      </c>
      <c r="BO20" s="620"/>
      <c r="BP20" s="620">
        <v>4</v>
      </c>
      <c r="BQ20" s="620"/>
      <c r="BR20" s="620">
        <v>5</v>
      </c>
      <c r="BS20" s="620"/>
      <c r="BT20" s="620">
        <v>6</v>
      </c>
      <c r="BU20" s="620"/>
      <c r="BV20" s="620">
        <v>7</v>
      </c>
      <c r="BW20" s="620"/>
      <c r="BX20" s="620">
        <v>8</v>
      </c>
      <c r="BY20" s="620"/>
      <c r="BZ20" s="620">
        <v>9</v>
      </c>
      <c r="CA20" s="620"/>
      <c r="CB20" s="620">
        <v>10</v>
      </c>
      <c r="CC20" s="620"/>
      <c r="CD20" s="620">
        <v>11</v>
      </c>
      <c r="CE20" s="620"/>
      <c r="CF20" s="620">
        <v>12</v>
      </c>
      <c r="CG20" s="620"/>
      <c r="CH20" s="620">
        <v>13</v>
      </c>
      <c r="CI20" s="620"/>
      <c r="CJ20" s="620">
        <v>14</v>
      </c>
      <c r="CK20" s="620"/>
      <c r="CL20" s="620">
        <v>15</v>
      </c>
      <c r="CM20" s="620"/>
      <c r="CN20" s="620">
        <v>16</v>
      </c>
      <c r="CO20" s="620"/>
      <c r="CP20" s="620">
        <v>17</v>
      </c>
      <c r="CQ20" s="620"/>
      <c r="CR20" s="620">
        <v>18</v>
      </c>
      <c r="CS20" s="620"/>
      <c r="CT20" s="620">
        <v>19</v>
      </c>
      <c r="CU20" s="620"/>
      <c r="CV20" s="620">
        <v>20</v>
      </c>
      <c r="CW20" s="620"/>
      <c r="CX20" s="620">
        <v>21</v>
      </c>
      <c r="CY20" s="620"/>
      <c r="CZ20" s="620">
        <v>22</v>
      </c>
      <c r="DA20" s="620"/>
      <c r="DB20" s="620">
        <v>23</v>
      </c>
      <c r="DC20" s="620"/>
      <c r="DD20" s="620">
        <v>24</v>
      </c>
      <c r="DE20" s="620"/>
      <c r="DF20" s="620">
        <v>25</v>
      </c>
      <c r="DG20" s="620"/>
      <c r="DH20" s="620">
        <v>26</v>
      </c>
      <c r="DI20" s="620"/>
      <c r="DJ20" s="620"/>
      <c r="DK20" s="620"/>
      <c r="DL20" s="620"/>
      <c r="DM20" s="620"/>
      <c r="DN20" s="620"/>
      <c r="DO20" s="620"/>
      <c r="DP20" s="620"/>
      <c r="DQ20" s="620"/>
      <c r="DR20" s="620"/>
      <c r="DS20" s="620"/>
      <c r="DT20" s="620"/>
      <c r="DU20" s="620"/>
      <c r="DV20" s="620"/>
      <c r="DW20" s="620"/>
      <c r="DX20" s="620"/>
    </row>
    <row r="21" spans="2:128">
      <c r="B21" s="764"/>
      <c r="C21" s="761"/>
      <c r="D21" s="661"/>
      <c r="E21" s="753" t="s">
        <v>1020</v>
      </c>
      <c r="F21" s="754"/>
      <c r="G21" s="755"/>
      <c r="H21" s="775"/>
      <c r="I21" s="776"/>
      <c r="J21" s="776"/>
      <c r="K21" s="777"/>
      <c r="L21" s="803"/>
      <c r="M21" s="804"/>
      <c r="N21" s="804"/>
      <c r="O21" s="804"/>
      <c r="P21" s="804"/>
      <c r="Q21" s="804"/>
      <c r="R21" s="804"/>
      <c r="S21" s="804"/>
      <c r="T21" s="804"/>
      <c r="U21" s="804"/>
      <c r="V21" s="805"/>
      <c r="W21" s="680"/>
      <c r="X21" s="680"/>
      <c r="Y21" s="812"/>
      <c r="Z21" s="813"/>
      <c r="AA21" s="793"/>
      <c r="AB21" s="794"/>
      <c r="AC21" s="640" t="s">
        <v>34</v>
      </c>
      <c r="AD21" s="799"/>
      <c r="AE21" s="800"/>
      <c r="AF21" s="795"/>
      <c r="AG21" s="796"/>
      <c r="AH21" s="641" t="s">
        <v>34</v>
      </c>
      <c r="AI21" s="810"/>
      <c r="AJ21" s="796"/>
      <c r="AK21" s="641" t="s">
        <v>34</v>
      </c>
      <c r="AL21" s="810"/>
      <c r="AM21" s="811"/>
      <c r="AN21" s="787" t="str">
        <f t="shared" si="1"/>
        <v/>
      </c>
      <c r="AO21" s="787"/>
      <c r="AP21" s="687" t="str">
        <f t="shared" si="2"/>
        <v/>
      </c>
      <c r="AQ21" s="687"/>
      <c r="AR21" s="735" t="str">
        <f>+IF('付票 (文字チェック用)'!CU17&gt;0,"禁止文字が含まれています","OK")</f>
        <v>OK</v>
      </c>
      <c r="AS21" s="735"/>
      <c r="AT21" s="735"/>
      <c r="AU21" s="735"/>
      <c r="AV21" s="735"/>
      <c r="AW21" s="735"/>
      <c r="AX21" s="620"/>
      <c r="AY21" s="620"/>
      <c r="AZ21" s="620" t="str">
        <f t="shared" si="0"/>
        <v>--</v>
      </c>
      <c r="BI21" s="620"/>
      <c r="BJ21" s="620"/>
      <c r="BK21" s="620"/>
      <c r="BL21" s="620"/>
      <c r="BM21" s="620"/>
      <c r="BN21" s="620"/>
      <c r="BO21" s="620"/>
      <c r="BP21" s="620"/>
      <c r="BQ21" s="620"/>
      <c r="BR21" s="620"/>
      <c r="BS21" s="620"/>
      <c r="BT21" s="620"/>
      <c r="BU21" s="620"/>
      <c r="BV21" s="620"/>
      <c r="BW21" s="620"/>
      <c r="BX21" s="620"/>
      <c r="BY21" s="620"/>
      <c r="BZ21" s="620"/>
      <c r="CA21" s="620"/>
      <c r="CB21" s="620"/>
      <c r="CC21" s="620"/>
      <c r="CD21" s="620"/>
      <c r="CE21" s="620"/>
      <c r="CF21" s="620"/>
      <c r="CG21" s="620"/>
      <c r="CH21" s="620"/>
      <c r="CI21" s="620"/>
      <c r="CJ21" s="620"/>
      <c r="CK21" s="620"/>
      <c r="CL21" s="620"/>
      <c r="CM21" s="620"/>
      <c r="CN21" s="620"/>
      <c r="CO21" s="620"/>
      <c r="CP21" s="620"/>
      <c r="CQ21" s="620"/>
      <c r="CR21" s="620"/>
      <c r="CS21" s="620"/>
      <c r="CT21" s="620"/>
      <c r="CU21" s="620"/>
      <c r="CV21" s="620"/>
      <c r="CW21" s="620"/>
      <c r="CX21" s="620"/>
      <c r="CY21" s="620"/>
      <c r="CZ21" s="620"/>
      <c r="DA21" s="620"/>
      <c r="DB21" s="620"/>
      <c r="DC21" s="620"/>
      <c r="DD21" s="620"/>
      <c r="DE21" s="620"/>
      <c r="DF21" s="620"/>
      <c r="DG21" s="620"/>
      <c r="DH21" s="620"/>
      <c r="DI21" s="620"/>
      <c r="DJ21" s="620"/>
      <c r="DK21" s="620"/>
      <c r="DL21" s="620"/>
      <c r="DM21" s="620"/>
      <c r="DN21" s="620"/>
      <c r="DO21" s="620"/>
      <c r="DP21" s="620"/>
      <c r="DQ21" s="620"/>
      <c r="DR21" s="620"/>
      <c r="DS21" s="620"/>
      <c r="DT21" s="620"/>
      <c r="DU21" s="620"/>
      <c r="DV21" s="620"/>
      <c r="DW21" s="620"/>
      <c r="DX21" s="620"/>
    </row>
    <row r="22" spans="2:128">
      <c r="B22" s="764"/>
      <c r="C22" s="761"/>
      <c r="D22" s="661" t="s">
        <v>1123</v>
      </c>
      <c r="E22" s="753" t="s">
        <v>1021</v>
      </c>
      <c r="F22" s="754"/>
      <c r="G22" s="755"/>
      <c r="H22" s="775"/>
      <c r="I22" s="776"/>
      <c r="J22" s="776"/>
      <c r="K22" s="777"/>
      <c r="L22" s="803"/>
      <c r="M22" s="804"/>
      <c r="N22" s="804"/>
      <c r="O22" s="804"/>
      <c r="P22" s="804"/>
      <c r="Q22" s="804"/>
      <c r="R22" s="804"/>
      <c r="S22" s="804"/>
      <c r="T22" s="804"/>
      <c r="U22" s="804"/>
      <c r="V22" s="805"/>
      <c r="W22" s="680"/>
      <c r="X22" s="680"/>
      <c r="Y22" s="812"/>
      <c r="Z22" s="813"/>
      <c r="AA22" s="793"/>
      <c r="AB22" s="794"/>
      <c r="AC22" s="640" t="s">
        <v>34</v>
      </c>
      <c r="AD22" s="799"/>
      <c r="AE22" s="800"/>
      <c r="AF22" s="795"/>
      <c r="AG22" s="796"/>
      <c r="AH22" s="641" t="s">
        <v>34</v>
      </c>
      <c r="AI22" s="810"/>
      <c r="AJ22" s="796"/>
      <c r="AK22" s="641" t="s">
        <v>34</v>
      </c>
      <c r="AL22" s="810"/>
      <c r="AM22" s="811"/>
      <c r="AN22" s="787" t="str">
        <f t="shared" si="1"/>
        <v/>
      </c>
      <c r="AO22" s="787"/>
      <c r="AP22" s="687" t="str">
        <f t="shared" si="2"/>
        <v/>
      </c>
      <c r="AQ22" s="687"/>
      <c r="AR22" s="735" t="str">
        <f>+IF('付票 (文字チェック用)'!CU18&gt;0,"禁止文字が含まれています","OK")</f>
        <v>OK</v>
      </c>
      <c r="AS22" s="735"/>
      <c r="AT22" s="735"/>
      <c r="AU22" s="735"/>
      <c r="AV22" s="735"/>
      <c r="AW22" s="735"/>
      <c r="AX22" s="620"/>
      <c r="AY22" s="620"/>
      <c r="AZ22" s="620" t="str">
        <f t="shared" si="0"/>
        <v>--</v>
      </c>
      <c r="BI22" s="620"/>
      <c r="BJ22" s="620"/>
      <c r="BK22" s="620"/>
      <c r="BL22" s="620"/>
      <c r="BM22" s="620"/>
      <c r="BN22" s="620"/>
      <c r="BO22" s="620"/>
      <c r="BP22" s="620"/>
      <c r="BQ22" s="620"/>
      <c r="BR22" s="620"/>
      <c r="BS22" s="620"/>
      <c r="BT22" s="620"/>
      <c r="BU22" s="620"/>
      <c r="BV22" s="620"/>
      <c r="BW22" s="620"/>
      <c r="BX22" s="620"/>
      <c r="BY22" s="620"/>
      <c r="BZ22" s="620"/>
      <c r="CA22" s="620"/>
      <c r="CB22" s="620"/>
      <c r="CC22" s="620"/>
      <c r="CD22" s="620"/>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row>
    <row r="23" spans="2:128">
      <c r="B23" s="764"/>
      <c r="C23" s="761"/>
      <c r="D23" s="661"/>
      <c r="E23" s="753" t="s">
        <v>1022</v>
      </c>
      <c r="F23" s="754"/>
      <c r="G23" s="755"/>
      <c r="H23" s="775"/>
      <c r="I23" s="776"/>
      <c r="J23" s="776"/>
      <c r="K23" s="777"/>
      <c r="L23" s="803"/>
      <c r="M23" s="804"/>
      <c r="N23" s="804"/>
      <c r="O23" s="804"/>
      <c r="P23" s="804"/>
      <c r="Q23" s="804"/>
      <c r="R23" s="804"/>
      <c r="S23" s="804"/>
      <c r="T23" s="804"/>
      <c r="U23" s="804"/>
      <c r="V23" s="805"/>
      <c r="W23" s="680" t="s">
        <v>1123</v>
      </c>
      <c r="X23" s="680"/>
      <c r="Y23" s="812"/>
      <c r="Z23" s="813"/>
      <c r="AA23" s="793"/>
      <c r="AB23" s="794"/>
      <c r="AC23" s="640" t="s">
        <v>34</v>
      </c>
      <c r="AD23" s="799"/>
      <c r="AE23" s="800"/>
      <c r="AF23" s="795"/>
      <c r="AG23" s="796"/>
      <c r="AH23" s="641" t="s">
        <v>34</v>
      </c>
      <c r="AI23" s="810"/>
      <c r="AJ23" s="796"/>
      <c r="AK23" s="641" t="s">
        <v>34</v>
      </c>
      <c r="AL23" s="810"/>
      <c r="AM23" s="811"/>
      <c r="AN23" s="787" t="str">
        <f t="shared" si="1"/>
        <v/>
      </c>
      <c r="AO23" s="787"/>
      <c r="AP23" s="687" t="str">
        <f t="shared" si="2"/>
        <v/>
      </c>
      <c r="AQ23" s="687"/>
      <c r="AR23" s="735" t="str">
        <f>+IF('付票 (文字チェック用)'!CU19&gt;0,"禁止文字が含まれています","OK")</f>
        <v>OK</v>
      </c>
      <c r="AS23" s="735"/>
      <c r="AT23" s="735"/>
      <c r="AU23" s="735"/>
      <c r="AV23" s="735"/>
      <c r="AW23" s="735"/>
      <c r="AX23" s="620"/>
      <c r="AY23" s="620"/>
      <c r="AZ23" s="620" t="str">
        <f t="shared" si="0"/>
        <v>--</v>
      </c>
      <c r="BI23" s="620"/>
      <c r="BJ23" s="620"/>
      <c r="BK23" s="620"/>
      <c r="BL23" s="620"/>
      <c r="BM23" s="620"/>
      <c r="BN23" s="620"/>
      <c r="BO23" s="620"/>
      <c r="BP23" s="620"/>
      <c r="BQ23" s="620"/>
      <c r="BR23" s="620"/>
      <c r="BS23" s="620"/>
      <c r="BT23" s="620"/>
      <c r="BU23" s="620"/>
      <c r="BV23" s="620"/>
      <c r="BW23" s="620"/>
      <c r="BX23" s="620"/>
      <c r="BY23" s="620"/>
      <c r="BZ23" s="620"/>
      <c r="CA23" s="620"/>
      <c r="CB23" s="620"/>
      <c r="CC23" s="620"/>
      <c r="CD23" s="620"/>
      <c r="CE23" s="620"/>
      <c r="CF23" s="620"/>
      <c r="CG23" s="620"/>
      <c r="CH23" s="620"/>
      <c r="CI23" s="620"/>
      <c r="CJ23" s="620"/>
      <c r="CK23" s="620"/>
      <c r="CL23" s="620"/>
      <c r="CM23" s="620"/>
      <c r="CN23" s="620"/>
      <c r="CO23" s="620"/>
      <c r="CP23" s="620"/>
      <c r="CQ23" s="620"/>
      <c r="CR23" s="620"/>
      <c r="CS23" s="620"/>
      <c r="CT23" s="620"/>
      <c r="CU23" s="620"/>
      <c r="CV23" s="620"/>
      <c r="CW23" s="620"/>
      <c r="CX23" s="620"/>
      <c r="CY23" s="620"/>
      <c r="CZ23" s="620"/>
      <c r="DA23" s="620"/>
      <c r="DB23" s="620"/>
      <c r="DC23" s="620"/>
      <c r="DD23" s="620"/>
      <c r="DE23" s="620"/>
      <c r="DF23" s="620"/>
      <c r="DG23" s="620"/>
      <c r="DH23" s="620"/>
      <c r="DI23" s="620"/>
      <c r="DJ23" s="620"/>
      <c r="DK23" s="620"/>
      <c r="DL23" s="620"/>
      <c r="DM23" s="620"/>
      <c r="DN23" s="620"/>
      <c r="DO23" s="620"/>
      <c r="DP23" s="620"/>
      <c r="DQ23" s="620"/>
      <c r="DR23" s="620"/>
      <c r="DS23" s="620"/>
      <c r="DT23" s="620"/>
      <c r="DU23" s="620"/>
      <c r="DV23" s="620"/>
      <c r="DW23" s="620"/>
      <c r="DX23" s="620"/>
    </row>
    <row r="24" spans="2:128">
      <c r="B24" s="764"/>
      <c r="C24" s="761"/>
      <c r="D24" s="661"/>
      <c r="E24" s="753" t="s">
        <v>1023</v>
      </c>
      <c r="F24" s="754"/>
      <c r="G24" s="755"/>
      <c r="H24" s="775"/>
      <c r="I24" s="776"/>
      <c r="J24" s="776"/>
      <c r="K24" s="777"/>
      <c r="L24" s="803"/>
      <c r="M24" s="804"/>
      <c r="N24" s="804"/>
      <c r="O24" s="804"/>
      <c r="P24" s="804"/>
      <c r="Q24" s="804"/>
      <c r="R24" s="804"/>
      <c r="S24" s="804"/>
      <c r="T24" s="804"/>
      <c r="U24" s="804"/>
      <c r="V24" s="805"/>
      <c r="W24" s="680"/>
      <c r="X24" s="680"/>
      <c r="Y24" s="812"/>
      <c r="Z24" s="813"/>
      <c r="AA24" s="793"/>
      <c r="AB24" s="794"/>
      <c r="AC24" s="640" t="s">
        <v>34</v>
      </c>
      <c r="AD24" s="799"/>
      <c r="AE24" s="800"/>
      <c r="AF24" s="795"/>
      <c r="AG24" s="796"/>
      <c r="AH24" s="641" t="s">
        <v>34</v>
      </c>
      <c r="AI24" s="810"/>
      <c r="AJ24" s="796"/>
      <c r="AK24" s="641" t="s">
        <v>34</v>
      </c>
      <c r="AL24" s="810"/>
      <c r="AM24" s="811"/>
      <c r="AN24" s="787" t="str">
        <f t="shared" si="1"/>
        <v/>
      </c>
      <c r="AO24" s="787"/>
      <c r="AP24" s="687" t="str">
        <f t="shared" si="2"/>
        <v/>
      </c>
      <c r="AQ24" s="687"/>
      <c r="AR24" s="735" t="str">
        <f>+IF('付票 (文字チェック用)'!CU20&gt;0,"禁止文字が含まれています","OK")</f>
        <v>OK</v>
      </c>
      <c r="AS24" s="735"/>
      <c r="AT24" s="735"/>
      <c r="AU24" s="735"/>
      <c r="AV24" s="735"/>
      <c r="AW24" s="735"/>
      <c r="AX24" s="620"/>
      <c r="AY24" s="620"/>
      <c r="AZ24" s="620" t="str">
        <f t="shared" si="0"/>
        <v>--</v>
      </c>
      <c r="BI24" s="620"/>
      <c r="BJ24" s="620"/>
      <c r="BK24" s="620"/>
      <c r="BL24" s="620"/>
      <c r="BM24" s="620"/>
      <c r="BN24" s="620"/>
      <c r="BO24" s="620"/>
      <c r="BP24" s="620"/>
      <c r="BQ24" s="620"/>
      <c r="BR24" s="620"/>
      <c r="BS24" s="620"/>
      <c r="BT24" s="620"/>
      <c r="BU24" s="620"/>
      <c r="BV24" s="620"/>
      <c r="BW24" s="620"/>
      <c r="BX24" s="620"/>
      <c r="BY24" s="620"/>
      <c r="BZ24" s="620"/>
      <c r="CA24" s="620"/>
      <c r="CB24" s="620"/>
      <c r="CC24" s="620"/>
      <c r="CD24" s="620"/>
      <c r="CE24" s="620"/>
      <c r="CF24" s="620"/>
      <c r="CG24" s="620"/>
      <c r="CH24" s="620"/>
      <c r="CI24" s="620"/>
      <c r="CJ24" s="620"/>
      <c r="CK24" s="620"/>
      <c r="CL24" s="620"/>
      <c r="CM24" s="620"/>
      <c r="CN24" s="620"/>
      <c r="CO24" s="620"/>
      <c r="CP24" s="620"/>
      <c r="CQ24" s="620"/>
      <c r="CR24" s="620"/>
      <c r="CS24" s="620"/>
      <c r="CT24" s="620"/>
      <c r="CU24" s="620"/>
      <c r="CV24" s="620"/>
      <c r="CW24" s="620"/>
      <c r="CX24" s="620"/>
      <c r="CY24" s="620"/>
      <c r="CZ24" s="620"/>
      <c r="DA24" s="620"/>
      <c r="DB24" s="620"/>
      <c r="DC24" s="620"/>
      <c r="DD24" s="620"/>
      <c r="DE24" s="620"/>
      <c r="DF24" s="620"/>
      <c r="DG24" s="620"/>
      <c r="DH24" s="620"/>
      <c r="DI24" s="620"/>
      <c r="DJ24" s="620"/>
      <c r="DK24" s="620"/>
      <c r="DL24" s="620"/>
      <c r="DM24" s="620"/>
      <c r="DN24" s="620"/>
      <c r="DO24" s="620"/>
      <c r="DP24" s="620"/>
      <c r="DQ24" s="620"/>
      <c r="DR24" s="620"/>
      <c r="DS24" s="620"/>
      <c r="DT24" s="620"/>
      <c r="DU24" s="620"/>
      <c r="DV24" s="620"/>
      <c r="DW24" s="620"/>
      <c r="DX24" s="620"/>
    </row>
    <row r="25" spans="2:128">
      <c r="B25" s="764"/>
      <c r="C25" s="761"/>
      <c r="D25" s="661"/>
      <c r="E25" s="753" t="s">
        <v>1024</v>
      </c>
      <c r="F25" s="754"/>
      <c r="G25" s="755"/>
      <c r="H25" s="775"/>
      <c r="I25" s="776"/>
      <c r="J25" s="776"/>
      <c r="K25" s="777"/>
      <c r="L25" s="803"/>
      <c r="M25" s="804"/>
      <c r="N25" s="804"/>
      <c r="O25" s="804"/>
      <c r="P25" s="804"/>
      <c r="Q25" s="804"/>
      <c r="R25" s="804"/>
      <c r="S25" s="804"/>
      <c r="T25" s="804"/>
      <c r="U25" s="804"/>
      <c r="V25" s="805"/>
      <c r="W25" s="680"/>
      <c r="X25" s="680"/>
      <c r="Y25" s="812"/>
      <c r="Z25" s="813"/>
      <c r="AA25" s="793"/>
      <c r="AB25" s="794"/>
      <c r="AC25" s="640" t="s">
        <v>34</v>
      </c>
      <c r="AD25" s="799"/>
      <c r="AE25" s="800"/>
      <c r="AF25" s="795"/>
      <c r="AG25" s="796"/>
      <c r="AH25" s="641" t="s">
        <v>34</v>
      </c>
      <c r="AI25" s="810"/>
      <c r="AJ25" s="796"/>
      <c r="AK25" s="641" t="s">
        <v>34</v>
      </c>
      <c r="AL25" s="810"/>
      <c r="AM25" s="811"/>
      <c r="AN25" s="787" t="str">
        <f t="shared" si="1"/>
        <v/>
      </c>
      <c r="AO25" s="787"/>
      <c r="AP25" s="687" t="str">
        <f t="shared" si="2"/>
        <v/>
      </c>
      <c r="AQ25" s="687"/>
      <c r="AR25" s="735" t="str">
        <f>+IF('付票 (文字チェック用)'!CU21&gt;0,"禁止文字が含まれています","OK")</f>
        <v>OK</v>
      </c>
      <c r="AS25" s="735"/>
      <c r="AT25" s="735"/>
      <c r="AU25" s="735"/>
      <c r="AV25" s="735"/>
      <c r="AW25" s="735"/>
      <c r="AX25" s="620"/>
      <c r="AY25" s="620"/>
      <c r="AZ25" s="620" t="str">
        <f t="shared" si="0"/>
        <v>--</v>
      </c>
      <c r="BI25" s="620"/>
      <c r="BJ25" s="620"/>
      <c r="BK25" s="620"/>
      <c r="BL25" s="620"/>
      <c r="BM25" s="620"/>
      <c r="BN25" s="620"/>
      <c r="BO25" s="620"/>
      <c r="BP25" s="620"/>
      <c r="BQ25" s="620"/>
      <c r="BR25" s="620"/>
      <c r="BS25" s="620"/>
      <c r="BT25" s="620"/>
      <c r="BU25" s="620"/>
      <c r="BV25" s="620"/>
      <c r="BW25" s="620"/>
      <c r="BX25" s="620"/>
      <c r="BY25" s="620"/>
      <c r="BZ25" s="620"/>
      <c r="CA25" s="620"/>
      <c r="CB25" s="620"/>
      <c r="CC25" s="620"/>
      <c r="CD25" s="620"/>
      <c r="CE25" s="620"/>
      <c r="CF25" s="620"/>
      <c r="CG25" s="620"/>
      <c r="CH25" s="620"/>
      <c r="CI25" s="620"/>
      <c r="CJ25" s="620"/>
      <c r="CK25" s="620"/>
      <c r="CL25" s="620"/>
      <c r="CM25" s="620"/>
      <c r="CN25" s="620"/>
      <c r="CO25" s="620"/>
      <c r="CP25" s="620"/>
      <c r="CQ25" s="620"/>
      <c r="CR25" s="620"/>
      <c r="CS25" s="620"/>
      <c r="CT25" s="620"/>
      <c r="CU25" s="620"/>
      <c r="CV25" s="620"/>
      <c r="CW25" s="620"/>
      <c r="CX25" s="620"/>
      <c r="CY25" s="620"/>
      <c r="CZ25" s="620"/>
      <c r="DA25" s="620"/>
      <c r="DB25" s="620"/>
      <c r="DC25" s="620"/>
      <c r="DD25" s="620"/>
      <c r="DE25" s="620"/>
      <c r="DF25" s="620"/>
      <c r="DG25" s="620"/>
      <c r="DH25" s="620"/>
      <c r="DI25" s="620"/>
      <c r="DJ25" s="620"/>
      <c r="DK25" s="620"/>
      <c r="DL25" s="620"/>
      <c r="DM25" s="620"/>
      <c r="DN25" s="620"/>
      <c r="DO25" s="620"/>
      <c r="DP25" s="620"/>
      <c r="DQ25" s="620"/>
      <c r="DR25" s="620"/>
      <c r="DS25" s="620"/>
      <c r="DT25" s="620"/>
      <c r="DU25" s="620"/>
      <c r="DV25" s="620"/>
      <c r="DW25" s="620"/>
      <c r="DX25" s="620"/>
    </row>
    <row r="26" spans="2:128">
      <c r="B26" s="764"/>
      <c r="C26" s="761"/>
      <c r="D26" s="661"/>
      <c r="E26" s="753" t="s">
        <v>1025</v>
      </c>
      <c r="F26" s="754"/>
      <c r="G26" s="755"/>
      <c r="H26" s="775"/>
      <c r="I26" s="776"/>
      <c r="J26" s="776"/>
      <c r="K26" s="777"/>
      <c r="L26" s="803"/>
      <c r="M26" s="804"/>
      <c r="N26" s="804"/>
      <c r="O26" s="804"/>
      <c r="P26" s="804"/>
      <c r="Q26" s="804"/>
      <c r="R26" s="804"/>
      <c r="S26" s="804"/>
      <c r="T26" s="804"/>
      <c r="U26" s="804"/>
      <c r="V26" s="805"/>
      <c r="W26" s="680"/>
      <c r="X26" s="680"/>
      <c r="Y26" s="812"/>
      <c r="Z26" s="813"/>
      <c r="AA26" s="793"/>
      <c r="AB26" s="794"/>
      <c r="AC26" s="640" t="s">
        <v>34</v>
      </c>
      <c r="AD26" s="799"/>
      <c r="AE26" s="800"/>
      <c r="AF26" s="795"/>
      <c r="AG26" s="796"/>
      <c r="AH26" s="641" t="s">
        <v>34</v>
      </c>
      <c r="AI26" s="810"/>
      <c r="AJ26" s="796"/>
      <c r="AK26" s="641" t="s">
        <v>34</v>
      </c>
      <c r="AL26" s="810"/>
      <c r="AM26" s="811"/>
      <c r="AN26" s="787" t="str">
        <f t="shared" si="1"/>
        <v/>
      </c>
      <c r="AO26" s="787"/>
      <c r="AP26" s="687" t="str">
        <f t="shared" si="2"/>
        <v/>
      </c>
      <c r="AQ26" s="687"/>
      <c r="AR26" s="735" t="str">
        <f>+IF('付票 (文字チェック用)'!CU22&gt;0,"禁止文字が含まれています","OK")</f>
        <v>OK</v>
      </c>
      <c r="AS26" s="735"/>
      <c r="AT26" s="735"/>
      <c r="AU26" s="735"/>
      <c r="AV26" s="735"/>
      <c r="AW26" s="735"/>
      <c r="AX26" s="620"/>
      <c r="AY26" s="620"/>
      <c r="AZ26" s="620" t="str">
        <f>+AF26&amp;AH26&amp;AI26&amp;AK26&amp;AL26</f>
        <v>--</v>
      </c>
      <c r="BI26" s="620"/>
      <c r="BJ26" s="620"/>
      <c r="BK26" s="620"/>
      <c r="BL26" s="620"/>
      <c r="BM26" s="620"/>
      <c r="BN26" s="620"/>
      <c r="BO26" s="620"/>
      <c r="BP26" s="620"/>
      <c r="BQ26" s="620"/>
      <c r="BR26" s="620"/>
      <c r="BS26" s="620"/>
      <c r="BT26" s="620"/>
      <c r="BU26" s="620"/>
      <c r="BV26" s="620"/>
      <c r="BW26" s="620"/>
      <c r="BX26" s="620"/>
      <c r="BY26" s="620"/>
      <c r="BZ26" s="620"/>
      <c r="CA26" s="620"/>
      <c r="CB26" s="620"/>
      <c r="CC26" s="620"/>
      <c r="CD26" s="620"/>
      <c r="CE26" s="620"/>
      <c r="CF26" s="620"/>
      <c r="CG26" s="620"/>
      <c r="CH26" s="620"/>
      <c r="CI26" s="620"/>
      <c r="CJ26" s="620"/>
      <c r="CK26" s="620"/>
      <c r="CL26" s="620"/>
      <c r="CM26" s="620"/>
      <c r="CN26" s="620"/>
      <c r="CO26" s="620"/>
      <c r="CP26" s="620"/>
      <c r="CQ26" s="620"/>
      <c r="CR26" s="620"/>
      <c r="CS26" s="620"/>
      <c r="CT26" s="620"/>
      <c r="CU26" s="620"/>
      <c r="CV26" s="620"/>
      <c r="CW26" s="620"/>
      <c r="CX26" s="620"/>
      <c r="CY26" s="620"/>
      <c r="CZ26" s="620"/>
      <c r="DA26" s="620"/>
      <c r="DB26" s="620"/>
      <c r="DC26" s="620"/>
      <c r="DD26" s="620"/>
      <c r="DE26" s="620"/>
      <c r="DF26" s="620"/>
      <c r="DG26" s="620"/>
      <c r="DH26" s="620"/>
      <c r="DI26" s="620"/>
      <c r="DJ26" s="620"/>
      <c r="DK26" s="620"/>
      <c r="DL26" s="620"/>
      <c r="DM26" s="620"/>
      <c r="DN26" s="620"/>
      <c r="DO26" s="620"/>
      <c r="DP26" s="620"/>
      <c r="DQ26" s="620"/>
      <c r="DR26" s="620"/>
      <c r="DS26" s="620"/>
      <c r="DT26" s="620"/>
      <c r="DU26" s="620"/>
      <c r="DV26" s="620"/>
      <c r="DW26" s="620"/>
      <c r="DX26" s="620"/>
    </row>
    <row r="27" spans="2:128">
      <c r="B27" s="764"/>
      <c r="C27" s="761"/>
      <c r="D27" s="661"/>
      <c r="E27" s="753" t="s">
        <v>1026</v>
      </c>
      <c r="F27" s="754"/>
      <c r="G27" s="755"/>
      <c r="H27" s="775"/>
      <c r="I27" s="776"/>
      <c r="J27" s="776"/>
      <c r="K27" s="777"/>
      <c r="L27" s="803"/>
      <c r="M27" s="804"/>
      <c r="N27" s="804"/>
      <c r="O27" s="804"/>
      <c r="P27" s="804"/>
      <c r="Q27" s="804"/>
      <c r="R27" s="804"/>
      <c r="S27" s="804"/>
      <c r="T27" s="804"/>
      <c r="U27" s="804"/>
      <c r="V27" s="805"/>
      <c r="W27" s="680"/>
      <c r="X27" s="680"/>
      <c r="Y27" s="812"/>
      <c r="Z27" s="813"/>
      <c r="AA27" s="793"/>
      <c r="AB27" s="794"/>
      <c r="AC27" s="640" t="s">
        <v>34</v>
      </c>
      <c r="AD27" s="799"/>
      <c r="AE27" s="800"/>
      <c r="AF27" s="795"/>
      <c r="AG27" s="796"/>
      <c r="AH27" s="641" t="s">
        <v>34</v>
      </c>
      <c r="AI27" s="810"/>
      <c r="AJ27" s="796"/>
      <c r="AK27" s="641" t="s">
        <v>34</v>
      </c>
      <c r="AL27" s="810"/>
      <c r="AM27" s="811"/>
      <c r="AN27" s="787" t="str">
        <f t="shared" si="1"/>
        <v/>
      </c>
      <c r="AO27" s="787"/>
      <c r="AP27" s="687" t="str">
        <f>+IF(H27&amp;L27="","",IF(LEN(H27&amp;L27)*2=LENB(H27&amp;L27),"OK","半角不可"))</f>
        <v/>
      </c>
      <c r="AQ27" s="687"/>
      <c r="AR27" s="735" t="str">
        <f>+IF('付票 (文字チェック用)'!CU23&gt;0,"禁止文字が含まれています","OK")</f>
        <v>OK</v>
      </c>
      <c r="AS27" s="735"/>
      <c r="AT27" s="735"/>
      <c r="AU27" s="735"/>
      <c r="AV27" s="735"/>
      <c r="AW27" s="735"/>
      <c r="AX27" s="620"/>
      <c r="AY27" s="620"/>
      <c r="AZ27" s="620" t="str">
        <f>+AF27&amp;AH27&amp;AI27&amp;AK27&amp;AL27</f>
        <v>--</v>
      </c>
      <c r="BI27" s="620"/>
      <c r="BJ27" s="620"/>
      <c r="BK27" s="620"/>
      <c r="BL27" s="620"/>
      <c r="BM27" s="620"/>
      <c r="BN27" s="620"/>
      <c r="BO27" s="620"/>
      <c r="BP27" s="620"/>
      <c r="BQ27" s="620"/>
      <c r="BR27" s="620"/>
      <c r="BS27" s="620"/>
      <c r="BT27" s="620"/>
      <c r="BU27" s="620"/>
      <c r="BV27" s="620"/>
      <c r="BW27" s="620"/>
      <c r="BX27" s="620"/>
      <c r="BY27" s="620"/>
      <c r="BZ27" s="620"/>
      <c r="CA27" s="620"/>
      <c r="CB27" s="620"/>
      <c r="CC27" s="620"/>
      <c r="CD27" s="620"/>
      <c r="CE27" s="620"/>
      <c r="CF27" s="620"/>
      <c r="CG27" s="620"/>
      <c r="CH27" s="620"/>
      <c r="CI27" s="620"/>
      <c r="CJ27" s="620"/>
      <c r="CK27" s="620"/>
      <c r="CL27" s="620"/>
      <c r="CM27" s="620"/>
      <c r="CN27" s="620"/>
      <c r="CO27" s="620"/>
      <c r="CP27" s="620"/>
      <c r="CQ27" s="620"/>
      <c r="CR27" s="620"/>
      <c r="CS27" s="620"/>
      <c r="CT27" s="620"/>
      <c r="CU27" s="620"/>
      <c r="CV27" s="620"/>
      <c r="CW27" s="620"/>
      <c r="CX27" s="620"/>
      <c r="CY27" s="620"/>
      <c r="CZ27" s="620"/>
      <c r="DA27" s="620"/>
      <c r="DB27" s="620"/>
      <c r="DC27" s="620"/>
      <c r="DD27" s="620"/>
      <c r="DE27" s="620"/>
      <c r="DF27" s="620"/>
      <c r="DG27" s="620"/>
      <c r="DH27" s="620"/>
      <c r="DI27" s="620"/>
      <c r="DJ27" s="620"/>
      <c r="DK27" s="620"/>
      <c r="DL27" s="620"/>
      <c r="DM27" s="620"/>
      <c r="DN27" s="620"/>
      <c r="DO27" s="620"/>
      <c r="DP27" s="620"/>
      <c r="DQ27" s="620"/>
      <c r="DR27" s="620"/>
      <c r="DS27" s="620"/>
      <c r="DT27" s="620"/>
      <c r="DU27" s="620"/>
      <c r="DV27" s="620"/>
      <c r="DW27" s="620"/>
      <c r="DX27" s="620"/>
    </row>
    <row r="28" spans="2:128">
      <c r="B28" s="764"/>
      <c r="C28" s="761"/>
      <c r="D28" s="661"/>
      <c r="E28" s="753" t="s">
        <v>1027</v>
      </c>
      <c r="F28" s="754"/>
      <c r="G28" s="755"/>
      <c r="H28" s="775"/>
      <c r="I28" s="776"/>
      <c r="J28" s="776"/>
      <c r="K28" s="777"/>
      <c r="L28" s="803"/>
      <c r="M28" s="804"/>
      <c r="N28" s="804"/>
      <c r="O28" s="804"/>
      <c r="P28" s="804"/>
      <c r="Q28" s="804"/>
      <c r="R28" s="804"/>
      <c r="S28" s="804"/>
      <c r="T28" s="804"/>
      <c r="U28" s="804"/>
      <c r="V28" s="805"/>
      <c r="W28" s="680"/>
      <c r="X28" s="680"/>
      <c r="Y28" s="812"/>
      <c r="Z28" s="813"/>
      <c r="AA28" s="793"/>
      <c r="AB28" s="794"/>
      <c r="AC28" s="640" t="s">
        <v>34</v>
      </c>
      <c r="AD28" s="799"/>
      <c r="AE28" s="800"/>
      <c r="AF28" s="795"/>
      <c r="AG28" s="796"/>
      <c r="AH28" s="641" t="s">
        <v>34</v>
      </c>
      <c r="AI28" s="810"/>
      <c r="AJ28" s="796"/>
      <c r="AK28" s="641" t="s">
        <v>34</v>
      </c>
      <c r="AL28" s="810"/>
      <c r="AM28" s="811"/>
      <c r="AN28" s="787" t="str">
        <f>+IF(D28="○",IF(OR(H28="",L28="",Y28="",AA28="",AD28="",AF28="",AI28="",AL28=""),"入力漏れ","OK"),IF(OR(H28&lt;&gt;"",L28&lt;&gt;"",Y28&lt;&gt;"",AA28&lt;&gt;"",AD28&lt;&gt;"",AF28&lt;&gt;"",AI28&lt;&gt;"",AL28&lt;&gt;""),"選択漏れ",""))</f>
        <v/>
      </c>
      <c r="AO28" s="787"/>
      <c r="AP28" s="687" t="str">
        <f t="shared" si="2"/>
        <v/>
      </c>
      <c r="AQ28" s="687"/>
      <c r="AR28" s="735" t="str">
        <f>+IF('付票 (文字チェック用)'!CU24&gt;0,"禁止文字が含まれています","OK")</f>
        <v>OK</v>
      </c>
      <c r="AS28" s="735"/>
      <c r="AT28" s="735"/>
      <c r="AU28" s="735"/>
      <c r="AV28" s="735"/>
      <c r="AW28" s="735"/>
      <c r="AX28" s="620"/>
      <c r="AY28" s="620"/>
      <c r="AZ28" s="620" t="str">
        <f>+AF28&amp;AH28&amp;AI28&amp;AK28&amp;AL28</f>
        <v>--</v>
      </c>
      <c r="BI28" s="620"/>
      <c r="BJ28" s="620"/>
      <c r="BK28" s="620"/>
      <c r="BL28" s="620"/>
      <c r="BM28" s="620"/>
      <c r="BN28" s="620"/>
      <c r="BO28" s="620"/>
      <c r="BP28" s="620"/>
      <c r="BQ28" s="620"/>
      <c r="BR28" s="620"/>
      <c r="BS28" s="620"/>
      <c r="BT28" s="620"/>
      <c r="BU28" s="620"/>
      <c r="BV28" s="620"/>
      <c r="BW28" s="620"/>
      <c r="BX28" s="620"/>
      <c r="BY28" s="620"/>
      <c r="BZ28" s="620"/>
      <c r="CA28" s="620"/>
      <c r="CB28" s="620"/>
      <c r="CC28" s="620"/>
      <c r="CD28" s="620"/>
      <c r="CE28" s="620"/>
      <c r="CF28" s="620"/>
      <c r="CG28" s="620"/>
      <c r="CH28" s="620"/>
      <c r="CI28" s="620"/>
      <c r="CJ28" s="620"/>
      <c r="CK28" s="620"/>
      <c r="CL28" s="620"/>
      <c r="CM28" s="620"/>
      <c r="CN28" s="620"/>
      <c r="CO28" s="620"/>
      <c r="CP28" s="620"/>
      <c r="CQ28" s="620"/>
      <c r="CR28" s="620"/>
      <c r="CS28" s="620"/>
      <c r="CT28" s="620"/>
      <c r="CU28" s="620"/>
      <c r="CV28" s="620"/>
      <c r="CW28" s="620"/>
      <c r="CX28" s="620"/>
      <c r="CY28" s="620"/>
      <c r="CZ28" s="620"/>
      <c r="DA28" s="620"/>
      <c r="DB28" s="620"/>
      <c r="DC28" s="620"/>
      <c r="DD28" s="620"/>
      <c r="DE28" s="620"/>
      <c r="DF28" s="620"/>
      <c r="DG28" s="620"/>
      <c r="DH28" s="620"/>
      <c r="DI28" s="620"/>
      <c r="DJ28" s="620"/>
      <c r="DK28" s="620"/>
      <c r="DL28" s="620"/>
      <c r="DM28" s="620"/>
      <c r="DN28" s="620"/>
      <c r="DO28" s="620"/>
      <c r="DP28" s="620"/>
      <c r="DQ28" s="620"/>
      <c r="DR28" s="620"/>
      <c r="DS28" s="620"/>
      <c r="DT28" s="620"/>
      <c r="DU28" s="620"/>
      <c r="DV28" s="620"/>
      <c r="DW28" s="620"/>
      <c r="DX28" s="620"/>
    </row>
    <row r="29" spans="2:128" ht="18.75" customHeight="1">
      <c r="B29" s="764"/>
      <c r="C29" s="761"/>
      <c r="D29" s="733"/>
      <c r="E29" s="733"/>
      <c r="F29" s="733"/>
      <c r="G29" s="733"/>
      <c r="H29" s="733"/>
      <c r="I29" s="733"/>
      <c r="J29" s="733"/>
      <c r="K29" s="733"/>
      <c r="L29" s="733"/>
      <c r="M29" s="733"/>
      <c r="N29" s="733"/>
      <c r="O29" s="733"/>
      <c r="P29" s="733"/>
      <c r="Q29" s="733"/>
      <c r="R29" s="733"/>
      <c r="S29" s="733"/>
      <c r="T29" s="733"/>
      <c r="U29" s="733"/>
      <c r="V29" s="733"/>
      <c r="W29" s="733"/>
      <c r="X29" s="733"/>
      <c r="Y29" s="866">
        <f>+SUM(Y19:Z28)+Y17</f>
        <v>0</v>
      </c>
      <c r="Z29" s="866"/>
      <c r="AA29" s="733"/>
      <c r="AB29" s="733"/>
      <c r="AC29" s="733"/>
      <c r="AD29" s="733"/>
      <c r="AE29" s="733"/>
      <c r="AF29" s="733"/>
      <c r="AG29" s="733"/>
      <c r="AH29" s="733"/>
      <c r="AI29" s="733"/>
      <c r="AJ29" s="733"/>
      <c r="AK29" s="733"/>
      <c r="AL29" s="733"/>
      <c r="AM29" s="733"/>
      <c r="AN29" s="733"/>
      <c r="AO29" s="733"/>
      <c r="AP29" s="733"/>
      <c r="AQ29" s="733"/>
      <c r="AR29" s="733"/>
      <c r="AS29" s="733"/>
      <c r="AT29" s="733"/>
      <c r="AU29" s="733"/>
      <c r="AV29" s="733"/>
      <c r="AW29" s="733"/>
      <c r="AX29" s="620"/>
      <c r="AY29" s="620"/>
      <c r="AZ29" s="620"/>
      <c r="BI29" s="620"/>
      <c r="BJ29" s="620"/>
      <c r="BK29" s="620"/>
      <c r="BL29" s="620"/>
      <c r="BM29" s="620"/>
      <c r="BN29" s="620"/>
      <c r="BO29" s="620"/>
      <c r="BP29" s="620"/>
      <c r="BQ29" s="620"/>
      <c r="BR29" s="620"/>
      <c r="BS29" s="620"/>
      <c r="BT29" s="620"/>
      <c r="BU29" s="620"/>
      <c r="BV29" s="620"/>
      <c r="BW29" s="620"/>
      <c r="BX29" s="620"/>
      <c r="BY29" s="620"/>
      <c r="BZ29" s="620"/>
      <c r="CA29" s="620"/>
      <c r="CB29" s="620"/>
      <c r="CC29" s="620"/>
      <c r="CD29" s="620"/>
      <c r="CE29" s="620"/>
      <c r="CF29" s="620"/>
      <c r="CG29" s="620"/>
      <c r="CH29" s="620"/>
      <c r="CI29" s="620"/>
      <c r="CJ29" s="620"/>
      <c r="CK29" s="620"/>
      <c r="CL29" s="620"/>
      <c r="CM29" s="620"/>
      <c r="CN29" s="620"/>
      <c r="CO29" s="620"/>
      <c r="CP29" s="620"/>
      <c r="CQ29" s="620"/>
      <c r="CR29" s="620"/>
      <c r="CS29" s="620"/>
      <c r="CT29" s="620"/>
      <c r="CU29" s="620"/>
      <c r="CV29" s="620"/>
      <c r="CW29" s="620"/>
      <c r="CX29" s="620"/>
      <c r="CY29" s="620"/>
      <c r="CZ29" s="620"/>
      <c r="DA29" s="620"/>
      <c r="DB29" s="620"/>
      <c r="DC29" s="620"/>
      <c r="DD29" s="620"/>
      <c r="DE29" s="620"/>
      <c r="DF29" s="620"/>
      <c r="DG29" s="620"/>
      <c r="DH29" s="620"/>
      <c r="DI29" s="620"/>
      <c r="DJ29" s="620"/>
      <c r="DK29" s="620"/>
      <c r="DL29" s="620"/>
      <c r="DM29" s="620"/>
      <c r="DN29" s="620"/>
      <c r="DO29" s="620"/>
      <c r="DP29" s="620"/>
      <c r="DQ29" s="620"/>
      <c r="DR29" s="620"/>
      <c r="DS29" s="620"/>
      <c r="DT29" s="620"/>
      <c r="DU29" s="620"/>
      <c r="DV29" s="620"/>
      <c r="DW29" s="620"/>
      <c r="DX29" s="620"/>
    </row>
    <row r="30" spans="2:128" ht="18.75" customHeight="1">
      <c r="B30" s="764"/>
      <c r="C30" s="761"/>
      <c r="D30" s="681" t="s">
        <v>1034</v>
      </c>
      <c r="E30" s="681"/>
      <c r="F30" s="681"/>
      <c r="G30" s="681"/>
      <c r="H30" s="681"/>
      <c r="I30" s="681"/>
      <c r="J30" s="681"/>
      <c r="K30" s="681"/>
      <c r="L30" s="681" t="s">
        <v>1028</v>
      </c>
      <c r="M30" s="681"/>
      <c r="N30" s="681"/>
      <c r="O30" s="681"/>
      <c r="P30" s="681"/>
      <c r="Q30" s="681"/>
      <c r="R30" s="681"/>
      <c r="S30" s="681"/>
      <c r="T30" s="681"/>
      <c r="U30" s="681"/>
      <c r="V30" s="681"/>
      <c r="W30" s="788"/>
      <c r="X30" s="788"/>
      <c r="Y30" s="788"/>
      <c r="Z30" s="788"/>
      <c r="AA30" s="807" t="s">
        <v>1036</v>
      </c>
      <c r="AB30" s="808"/>
      <c r="AC30" s="808"/>
      <c r="AD30" s="808"/>
      <c r="AE30" s="809"/>
      <c r="AF30" s="807" t="s">
        <v>31</v>
      </c>
      <c r="AG30" s="808"/>
      <c r="AH30" s="808"/>
      <c r="AI30" s="808"/>
      <c r="AJ30" s="808"/>
      <c r="AK30" s="808"/>
      <c r="AL30" s="808"/>
      <c r="AM30" s="809"/>
      <c r="AN30" s="733"/>
      <c r="AO30" s="733"/>
      <c r="AP30" s="733"/>
      <c r="AQ30" s="733"/>
      <c r="AR30" s="733"/>
      <c r="AS30" s="733"/>
      <c r="AT30" s="733"/>
      <c r="AU30" s="733"/>
      <c r="AV30" s="733"/>
      <c r="AW30" s="733"/>
      <c r="AX30" s="620"/>
      <c r="AY30" s="620"/>
      <c r="AZ30" s="620"/>
      <c r="BI30" s="620"/>
      <c r="BJ30" s="620"/>
      <c r="BK30" s="620"/>
      <c r="BL30" s="620"/>
      <c r="BM30" s="620"/>
      <c r="BN30" s="620"/>
      <c r="BO30" s="620"/>
      <c r="BP30" s="620"/>
      <c r="BQ30" s="620"/>
      <c r="BR30" s="620"/>
      <c r="BS30" s="620"/>
      <c r="BT30" s="620"/>
      <c r="BU30" s="620"/>
      <c r="BV30" s="620"/>
      <c r="BW30" s="620"/>
      <c r="BX30" s="620"/>
      <c r="BY30" s="620"/>
      <c r="BZ30" s="620"/>
      <c r="CA30" s="620"/>
      <c r="CB30" s="620"/>
      <c r="CC30" s="620"/>
      <c r="CD30" s="620"/>
      <c r="CE30" s="620"/>
      <c r="CF30" s="620"/>
      <c r="CG30" s="620"/>
      <c r="CH30" s="620"/>
      <c r="CI30" s="620"/>
      <c r="CJ30" s="620"/>
      <c r="CK30" s="620"/>
      <c r="CL30" s="620"/>
      <c r="CM30" s="620"/>
      <c r="CN30" s="620"/>
      <c r="CO30" s="620"/>
      <c r="CP30" s="620"/>
      <c r="CQ30" s="620"/>
      <c r="CR30" s="620"/>
      <c r="CS30" s="620"/>
      <c r="CT30" s="620"/>
      <c r="CU30" s="620"/>
      <c r="CV30" s="620"/>
      <c r="CW30" s="620"/>
      <c r="CX30" s="620"/>
      <c r="CY30" s="620"/>
      <c r="CZ30" s="620"/>
      <c r="DA30" s="620"/>
      <c r="DB30" s="620"/>
      <c r="DC30" s="620"/>
      <c r="DD30" s="620"/>
      <c r="DE30" s="620"/>
      <c r="DF30" s="620"/>
      <c r="DG30" s="620"/>
      <c r="DH30" s="620"/>
      <c r="DI30" s="620"/>
      <c r="DJ30" s="620"/>
      <c r="DK30" s="620"/>
      <c r="DL30" s="620"/>
      <c r="DM30" s="620"/>
      <c r="DN30" s="620"/>
      <c r="DO30" s="620"/>
      <c r="DP30" s="620"/>
      <c r="DQ30" s="620"/>
      <c r="DR30" s="620"/>
      <c r="DS30" s="620"/>
      <c r="DT30" s="620"/>
      <c r="DU30" s="620"/>
      <c r="DV30" s="620"/>
      <c r="DW30" s="620"/>
      <c r="DX30" s="620"/>
    </row>
    <row r="31" spans="2:128" ht="18.75" customHeight="1">
      <c r="B31" s="764"/>
      <c r="C31" s="761"/>
      <c r="D31" s="661"/>
      <c r="E31" s="753" t="s">
        <v>1029</v>
      </c>
      <c r="F31" s="754"/>
      <c r="G31" s="754"/>
      <c r="H31" s="754"/>
      <c r="I31" s="754"/>
      <c r="J31" s="754"/>
      <c r="K31" s="755"/>
      <c r="L31" s="790"/>
      <c r="M31" s="790"/>
      <c r="N31" s="790"/>
      <c r="O31" s="790"/>
      <c r="P31" s="790"/>
      <c r="Q31" s="790"/>
      <c r="R31" s="790"/>
      <c r="S31" s="790"/>
      <c r="T31" s="790"/>
      <c r="U31" s="790"/>
      <c r="V31" s="790"/>
      <c r="W31" s="789"/>
      <c r="X31" s="789"/>
      <c r="Y31" s="853"/>
      <c r="Z31" s="853"/>
      <c r="AA31" s="791"/>
      <c r="AB31" s="792"/>
      <c r="AC31" s="640" t="s">
        <v>34</v>
      </c>
      <c r="AD31" s="797"/>
      <c r="AE31" s="798"/>
      <c r="AF31" s="814"/>
      <c r="AG31" s="801"/>
      <c r="AH31" s="641" t="s">
        <v>34</v>
      </c>
      <c r="AI31" s="801"/>
      <c r="AJ31" s="801"/>
      <c r="AK31" s="641" t="s">
        <v>34</v>
      </c>
      <c r="AL31" s="801"/>
      <c r="AM31" s="818"/>
      <c r="AN31" s="787" t="str">
        <f>+IF(D31="○",IF(OR(L31="",AA31="",AD31="",AF31="",AI31="",AL31=""),"入力漏れ","OK"),IF(OR(L31&lt;&gt;"",AA31&lt;&gt;"",AD31&lt;&gt;"",AF31&lt;&gt;"",AI31&lt;&gt;"",AL31&lt;&gt;""),"選択漏れ",""))</f>
        <v/>
      </c>
      <c r="AO31" s="787"/>
      <c r="AP31" s="687" t="str">
        <f>+IF(L31="","",IF(LEN(L31)*2=LENB(L31),"OK","半角不可"))</f>
        <v/>
      </c>
      <c r="AQ31" s="687"/>
      <c r="AR31" s="735" t="str">
        <f>+IF('付票 (文字チェック用)'!CU25&gt;0,"禁止文字が含まれています","OK")</f>
        <v>OK</v>
      </c>
      <c r="AS31" s="735"/>
      <c r="AT31" s="735"/>
      <c r="AU31" s="735"/>
      <c r="AV31" s="735"/>
      <c r="AW31" s="735"/>
      <c r="AX31" s="620"/>
      <c r="AY31" s="620"/>
      <c r="AZ31" s="620" t="str">
        <f>+AF31&amp;AH31&amp;AI31&amp;AK31&amp;AL31</f>
        <v>--</v>
      </c>
      <c r="BI31" s="620"/>
      <c r="BJ31" s="620"/>
      <c r="BK31" s="620"/>
      <c r="BL31" s="620"/>
      <c r="BM31" s="620"/>
      <c r="BN31" s="620"/>
      <c r="BO31" s="620"/>
      <c r="BP31" s="620"/>
      <c r="BQ31" s="620"/>
      <c r="BR31" s="620"/>
      <c r="BS31" s="620"/>
      <c r="BT31" s="620"/>
      <c r="BU31" s="620"/>
      <c r="BV31" s="620"/>
      <c r="BW31" s="620"/>
      <c r="BX31" s="620"/>
      <c r="BY31" s="620"/>
      <c r="BZ31" s="620"/>
      <c r="CA31" s="620"/>
      <c r="CB31" s="620"/>
      <c r="CC31" s="620"/>
      <c r="CD31" s="620"/>
      <c r="CE31" s="620"/>
      <c r="CF31" s="620"/>
      <c r="CG31" s="620"/>
      <c r="CH31" s="620"/>
      <c r="CI31" s="620"/>
      <c r="CJ31" s="620"/>
      <c r="CK31" s="620"/>
      <c r="CL31" s="620"/>
      <c r="CM31" s="620"/>
      <c r="CN31" s="620"/>
      <c r="CO31" s="620"/>
      <c r="CP31" s="620"/>
      <c r="CQ31" s="620"/>
      <c r="CR31" s="620"/>
      <c r="CS31" s="620"/>
      <c r="CT31" s="620"/>
      <c r="CU31" s="620"/>
      <c r="CV31" s="620"/>
      <c r="CW31" s="620"/>
      <c r="CX31" s="620"/>
      <c r="CY31" s="620"/>
      <c r="CZ31" s="620"/>
      <c r="DA31" s="620"/>
      <c r="DB31" s="620"/>
      <c r="DC31" s="620"/>
      <c r="DD31" s="620"/>
      <c r="DE31" s="620"/>
      <c r="DF31" s="620"/>
      <c r="DG31" s="620"/>
      <c r="DH31" s="620"/>
      <c r="DI31" s="620"/>
      <c r="DJ31" s="620"/>
      <c r="DK31" s="620"/>
      <c r="DL31" s="620"/>
      <c r="DM31" s="620"/>
      <c r="DN31" s="620"/>
      <c r="DO31" s="620"/>
      <c r="DP31" s="620"/>
      <c r="DQ31" s="620"/>
      <c r="DR31" s="620"/>
      <c r="DS31" s="620"/>
      <c r="DT31" s="620"/>
      <c r="DU31" s="620"/>
      <c r="DV31" s="620"/>
      <c r="DW31" s="620"/>
      <c r="DX31" s="620"/>
    </row>
    <row r="32" spans="2:128" ht="18.75" customHeight="1">
      <c r="B32" s="764"/>
      <c r="C32" s="761"/>
      <c r="D32" s="661"/>
      <c r="E32" s="753" t="s">
        <v>1030</v>
      </c>
      <c r="F32" s="754"/>
      <c r="G32" s="754"/>
      <c r="H32" s="754"/>
      <c r="I32" s="754"/>
      <c r="J32" s="754"/>
      <c r="K32" s="755"/>
      <c r="L32" s="790"/>
      <c r="M32" s="790"/>
      <c r="N32" s="790"/>
      <c r="O32" s="790"/>
      <c r="P32" s="790"/>
      <c r="Q32" s="790"/>
      <c r="R32" s="790"/>
      <c r="S32" s="790"/>
      <c r="T32" s="790"/>
      <c r="U32" s="790"/>
      <c r="V32" s="790"/>
      <c r="W32" s="789"/>
      <c r="X32" s="789"/>
      <c r="Y32" s="853"/>
      <c r="Z32" s="853"/>
      <c r="AA32" s="791"/>
      <c r="AB32" s="792"/>
      <c r="AC32" s="640" t="s">
        <v>34</v>
      </c>
      <c r="AD32" s="797"/>
      <c r="AE32" s="798"/>
      <c r="AF32" s="814"/>
      <c r="AG32" s="801"/>
      <c r="AH32" s="641" t="s">
        <v>34</v>
      </c>
      <c r="AI32" s="801"/>
      <c r="AJ32" s="801"/>
      <c r="AK32" s="641" t="s">
        <v>34</v>
      </c>
      <c r="AL32" s="801"/>
      <c r="AM32" s="818"/>
      <c r="AN32" s="787" t="str">
        <f>+IF(D32="○",IF(OR(L32="",AA32="",AD32="",AF32="",AI32="",AL32=""),"入力漏れ","OK"),IF(OR(L32&lt;&gt;"",AA32&lt;&gt;"",AD32&lt;&gt;"",AF32&lt;&gt;"",AI32&lt;&gt;"",AL32&lt;&gt;""),"選択漏れ",""))</f>
        <v/>
      </c>
      <c r="AO32" s="787"/>
      <c r="AP32" s="687" t="str">
        <f>+IF(L32="","",IF(LEN(L32)*2=LENB(L32),"OK","半角不可"))</f>
        <v/>
      </c>
      <c r="AQ32" s="687"/>
      <c r="AR32" s="735" t="str">
        <f>+IF('付票 (文字チェック用)'!CU26&gt;0,"禁止文字が含まれています","OK")</f>
        <v>OK</v>
      </c>
      <c r="AS32" s="735"/>
      <c r="AT32" s="735"/>
      <c r="AU32" s="735"/>
      <c r="AV32" s="735"/>
      <c r="AW32" s="735"/>
      <c r="AX32" s="620"/>
      <c r="AY32" s="620"/>
      <c r="AZ32" s="620" t="str">
        <f>+AF32&amp;AH32&amp;AI32&amp;AK32&amp;AL32</f>
        <v>--</v>
      </c>
      <c r="BI32" s="620"/>
      <c r="BJ32" s="620"/>
      <c r="BK32" s="620"/>
      <c r="BL32" s="620"/>
      <c r="BM32" s="620"/>
      <c r="BN32" s="620"/>
      <c r="BO32" s="620"/>
      <c r="BP32" s="620"/>
      <c r="BQ32" s="620"/>
      <c r="BR32" s="620"/>
      <c r="BS32" s="620"/>
      <c r="BT32" s="620"/>
      <c r="BU32" s="620"/>
      <c r="BV32" s="620"/>
      <c r="BW32" s="620"/>
      <c r="BX32" s="620"/>
      <c r="BY32" s="620"/>
      <c r="BZ32" s="620"/>
      <c r="CA32" s="620"/>
      <c r="CB32" s="620"/>
      <c r="CC32" s="620"/>
      <c r="CD32" s="620"/>
      <c r="CE32" s="620"/>
      <c r="CF32" s="620"/>
      <c r="CG32" s="620"/>
      <c r="CH32" s="620"/>
      <c r="CI32" s="620"/>
      <c r="CJ32" s="620"/>
      <c r="CK32" s="620"/>
      <c r="CL32" s="620"/>
      <c r="CM32" s="620"/>
      <c r="CN32" s="620"/>
      <c r="CO32" s="620"/>
      <c r="CP32" s="620"/>
      <c r="CQ32" s="620"/>
      <c r="CR32" s="620"/>
      <c r="CS32" s="620"/>
      <c r="CT32" s="620"/>
      <c r="CU32" s="620"/>
      <c r="CV32" s="620"/>
      <c r="CW32" s="620"/>
      <c r="CX32" s="620"/>
      <c r="CY32" s="620"/>
      <c r="CZ32" s="620"/>
      <c r="DA32" s="620"/>
      <c r="DB32" s="620"/>
      <c r="DC32" s="620"/>
      <c r="DD32" s="620"/>
      <c r="DE32" s="620"/>
      <c r="DF32" s="620"/>
      <c r="DG32" s="620"/>
      <c r="DH32" s="620"/>
      <c r="DI32" s="620"/>
      <c r="DJ32" s="620"/>
      <c r="DK32" s="620"/>
      <c r="DL32" s="620"/>
      <c r="DM32" s="620"/>
      <c r="DN32" s="620"/>
      <c r="DO32" s="620"/>
      <c r="DP32" s="620"/>
      <c r="DQ32" s="620"/>
      <c r="DR32" s="620"/>
      <c r="DS32" s="620"/>
      <c r="DT32" s="620"/>
      <c r="DU32" s="620"/>
      <c r="DV32" s="620"/>
      <c r="DW32" s="620"/>
      <c r="DX32" s="620"/>
    </row>
    <row r="33" spans="2:128" ht="18.75" customHeight="1">
      <c r="B33" s="764"/>
      <c r="C33" s="761"/>
      <c r="D33" s="661"/>
      <c r="E33" s="753" t="s">
        <v>1031</v>
      </c>
      <c r="F33" s="754"/>
      <c r="G33" s="754"/>
      <c r="H33" s="754"/>
      <c r="I33" s="754"/>
      <c r="J33" s="754"/>
      <c r="K33" s="755"/>
      <c r="L33" s="790"/>
      <c r="M33" s="790"/>
      <c r="N33" s="790"/>
      <c r="O33" s="790"/>
      <c r="P33" s="790"/>
      <c r="Q33" s="790"/>
      <c r="R33" s="790"/>
      <c r="S33" s="790"/>
      <c r="T33" s="790"/>
      <c r="U33" s="790"/>
      <c r="V33" s="790"/>
      <c r="W33" s="789"/>
      <c r="X33" s="789"/>
      <c r="Y33" s="853"/>
      <c r="Z33" s="853"/>
      <c r="AA33" s="791"/>
      <c r="AB33" s="792"/>
      <c r="AC33" s="640" t="s">
        <v>34</v>
      </c>
      <c r="AD33" s="797"/>
      <c r="AE33" s="798"/>
      <c r="AF33" s="814"/>
      <c r="AG33" s="801"/>
      <c r="AH33" s="641" t="s">
        <v>2034</v>
      </c>
      <c r="AI33" s="801"/>
      <c r="AJ33" s="801"/>
      <c r="AK33" s="641" t="s">
        <v>34</v>
      </c>
      <c r="AL33" s="801"/>
      <c r="AM33" s="818"/>
      <c r="AN33" s="687" t="str">
        <f>+IF(D33="○",IF(OR(L33="",AA33="",AD33="",AF33="",AI33="",AL33=""),"入力漏れ","OK"),IF(OR(L33&lt;&gt;"",AA33&lt;&gt;"",AD33&lt;&gt;"",AF33&lt;&gt;"",AI33&lt;&gt;"",AL33&lt;&gt;""),"選択漏れ",""))</f>
        <v/>
      </c>
      <c r="AO33" s="687"/>
      <c r="AP33" s="687" t="str">
        <f>+IF(L33="","",IF(LEN(L33)*2=LENB(L33),"OK","半角不可"))</f>
        <v/>
      </c>
      <c r="AQ33" s="687"/>
      <c r="AR33" s="735" t="str">
        <f>+IF('付票 (文字チェック用)'!CU27&gt;0,"禁止文字が含まれています","OK")</f>
        <v>OK</v>
      </c>
      <c r="AS33" s="735"/>
      <c r="AT33" s="735"/>
      <c r="AU33" s="735"/>
      <c r="AV33" s="735"/>
      <c r="AW33" s="735"/>
      <c r="AX33" s="620"/>
      <c r="AY33" s="620"/>
      <c r="AZ33" s="620" t="str">
        <f>+AF33&amp;AH33&amp;AI33&amp;AK33&amp;AL33</f>
        <v>--</v>
      </c>
      <c r="BI33" s="620"/>
      <c r="BJ33" s="620"/>
      <c r="BK33" s="620"/>
      <c r="BL33" s="620"/>
      <c r="BM33" s="620"/>
      <c r="BN33" s="620"/>
      <c r="BO33" s="620"/>
      <c r="BP33" s="620"/>
      <c r="BQ33" s="620"/>
      <c r="BR33" s="620"/>
      <c r="BS33" s="620"/>
      <c r="BT33" s="620"/>
      <c r="BU33" s="620"/>
      <c r="BV33" s="620"/>
      <c r="BW33" s="620"/>
      <c r="BX33" s="620"/>
      <c r="BY33" s="620"/>
      <c r="BZ33" s="620"/>
      <c r="CA33" s="620"/>
      <c r="CB33" s="620"/>
      <c r="CC33" s="620"/>
      <c r="CD33" s="620"/>
      <c r="CE33" s="620"/>
      <c r="CF33" s="620"/>
      <c r="CG33" s="620"/>
      <c r="CH33" s="620"/>
      <c r="CI33" s="620"/>
      <c r="CJ33" s="620"/>
      <c r="CK33" s="620"/>
      <c r="CL33" s="620"/>
      <c r="CM33" s="620"/>
      <c r="CN33" s="620"/>
      <c r="CO33" s="620"/>
      <c r="CP33" s="620"/>
      <c r="CQ33" s="620"/>
      <c r="CR33" s="620"/>
      <c r="CS33" s="620"/>
      <c r="CT33" s="620"/>
      <c r="CU33" s="620"/>
      <c r="CV33" s="620"/>
      <c r="CW33" s="620"/>
      <c r="CX33" s="620"/>
      <c r="CY33" s="620"/>
      <c r="CZ33" s="620"/>
      <c r="DA33" s="620"/>
      <c r="DB33" s="620"/>
      <c r="DC33" s="620"/>
      <c r="DD33" s="620"/>
      <c r="DE33" s="620"/>
      <c r="DF33" s="620"/>
      <c r="DG33" s="620"/>
      <c r="DH33" s="620"/>
      <c r="DI33" s="620"/>
      <c r="DJ33" s="620"/>
      <c r="DK33" s="620"/>
      <c r="DL33" s="620"/>
      <c r="DM33" s="620"/>
      <c r="DN33" s="620"/>
      <c r="DO33" s="620"/>
      <c r="DP33" s="620"/>
      <c r="DQ33" s="620"/>
      <c r="DR33" s="620"/>
      <c r="DS33" s="620"/>
      <c r="DT33" s="620"/>
      <c r="DU33" s="620"/>
      <c r="DV33" s="620"/>
      <c r="DW33" s="620"/>
      <c r="DX33" s="620"/>
    </row>
    <row r="34" spans="2:128" ht="18.75" customHeight="1">
      <c r="B34" s="764"/>
      <c r="C34" s="761"/>
      <c r="D34" s="661"/>
      <c r="E34" s="753" t="s">
        <v>1032</v>
      </c>
      <c r="F34" s="754"/>
      <c r="G34" s="754"/>
      <c r="H34" s="754"/>
      <c r="I34" s="754"/>
      <c r="J34" s="754"/>
      <c r="K34" s="755"/>
      <c r="L34" s="790"/>
      <c r="M34" s="790"/>
      <c r="N34" s="790"/>
      <c r="O34" s="790"/>
      <c r="P34" s="790"/>
      <c r="Q34" s="790"/>
      <c r="R34" s="790"/>
      <c r="S34" s="790"/>
      <c r="T34" s="790"/>
      <c r="U34" s="790"/>
      <c r="V34" s="790"/>
      <c r="W34" s="789"/>
      <c r="X34" s="789"/>
      <c r="Y34" s="853"/>
      <c r="Z34" s="853"/>
      <c r="AA34" s="791"/>
      <c r="AB34" s="792"/>
      <c r="AC34" s="640" t="s">
        <v>34</v>
      </c>
      <c r="AD34" s="797"/>
      <c r="AE34" s="798"/>
      <c r="AF34" s="814"/>
      <c r="AG34" s="801"/>
      <c r="AH34" s="641" t="s">
        <v>34</v>
      </c>
      <c r="AI34" s="801"/>
      <c r="AJ34" s="801"/>
      <c r="AK34" s="641" t="s">
        <v>34</v>
      </c>
      <c r="AL34" s="801"/>
      <c r="AM34" s="818"/>
      <c r="AN34" s="687" t="str">
        <f>+IF(D34="○",IF(OR(L34="",AA34="",AD34="",AF34="",AI34="",AL34=""),"入力漏れ","OK"),IF(OR(L34&lt;&gt;"",AA34&lt;&gt;"",AD34&lt;&gt;"",AF34&lt;&gt;"",AI34&lt;&gt;"",AL34&lt;&gt;""),"選択漏れ",""))</f>
        <v/>
      </c>
      <c r="AO34" s="687"/>
      <c r="AP34" s="687" t="str">
        <f>+IF(L34="","",IF(LEN(L34)*2=LENB(L34),"OK","半角不可"))</f>
        <v/>
      </c>
      <c r="AQ34" s="687"/>
      <c r="AR34" s="735" t="str">
        <f>+IF('付票 (文字チェック用)'!CU28&gt;0,"禁止文字が含まれています","OK")</f>
        <v>OK</v>
      </c>
      <c r="AS34" s="735"/>
      <c r="AT34" s="735"/>
      <c r="AU34" s="735"/>
      <c r="AV34" s="735"/>
      <c r="AW34" s="735"/>
      <c r="AX34" s="620"/>
      <c r="AY34" s="620"/>
      <c r="AZ34" s="620" t="str">
        <f>+AF34&amp;AH34&amp;AI34&amp;AK34&amp;AL34</f>
        <v>--</v>
      </c>
      <c r="BI34" s="620"/>
      <c r="BJ34" s="620"/>
      <c r="BK34" s="620"/>
      <c r="BL34" s="620"/>
      <c r="BM34" s="620"/>
      <c r="BN34" s="620"/>
      <c r="BO34" s="620"/>
      <c r="BP34" s="620"/>
      <c r="BQ34" s="620"/>
      <c r="BR34" s="620"/>
      <c r="BS34" s="620"/>
      <c r="BT34" s="620"/>
      <c r="BU34" s="620"/>
      <c r="BV34" s="620"/>
      <c r="BW34" s="620"/>
      <c r="BX34" s="620"/>
      <c r="BY34" s="620"/>
      <c r="BZ34" s="620"/>
      <c r="CA34" s="620"/>
      <c r="CB34" s="620"/>
      <c r="CC34" s="620"/>
      <c r="CD34" s="620"/>
      <c r="CE34" s="620"/>
      <c r="CF34" s="620"/>
      <c r="CG34" s="620"/>
      <c r="CH34" s="620"/>
      <c r="CI34" s="620"/>
      <c r="CJ34" s="620"/>
      <c r="CK34" s="620"/>
      <c r="CL34" s="620"/>
      <c r="CM34" s="620"/>
      <c r="CN34" s="620"/>
      <c r="CO34" s="620"/>
      <c r="CP34" s="620"/>
      <c r="CQ34" s="620"/>
      <c r="CR34" s="620"/>
      <c r="CS34" s="620"/>
      <c r="CT34" s="620"/>
      <c r="CU34" s="620"/>
      <c r="CV34" s="620"/>
      <c r="CW34" s="620"/>
      <c r="CX34" s="620"/>
      <c r="CY34" s="620"/>
      <c r="CZ34" s="620"/>
      <c r="DA34" s="620"/>
      <c r="DB34" s="620"/>
      <c r="DC34" s="620"/>
      <c r="DD34" s="620"/>
      <c r="DE34" s="620"/>
      <c r="DF34" s="620"/>
      <c r="DG34" s="620"/>
      <c r="DH34" s="620"/>
      <c r="DI34" s="620"/>
      <c r="DJ34" s="620"/>
      <c r="DK34" s="620"/>
      <c r="DL34" s="620"/>
      <c r="DM34" s="620"/>
      <c r="DN34" s="620"/>
      <c r="DO34" s="620"/>
      <c r="DP34" s="620"/>
      <c r="DQ34" s="620"/>
      <c r="DR34" s="620"/>
      <c r="DS34" s="620"/>
      <c r="DT34" s="620"/>
      <c r="DU34" s="620"/>
      <c r="DV34" s="620"/>
      <c r="DW34" s="620"/>
      <c r="DX34" s="620"/>
    </row>
    <row r="35" spans="2:128" ht="18.75" customHeight="1">
      <c r="B35" s="765"/>
      <c r="C35" s="762"/>
      <c r="D35" s="661"/>
      <c r="E35" s="753" t="s">
        <v>1033</v>
      </c>
      <c r="F35" s="754"/>
      <c r="G35" s="754"/>
      <c r="H35" s="754"/>
      <c r="I35" s="754"/>
      <c r="J35" s="754"/>
      <c r="K35" s="755"/>
      <c r="L35" s="790"/>
      <c r="M35" s="790"/>
      <c r="N35" s="790"/>
      <c r="O35" s="790"/>
      <c r="P35" s="790"/>
      <c r="Q35" s="790"/>
      <c r="R35" s="790"/>
      <c r="S35" s="790"/>
      <c r="T35" s="790"/>
      <c r="U35" s="790"/>
      <c r="V35" s="790"/>
      <c r="W35" s="789"/>
      <c r="X35" s="789"/>
      <c r="Y35" s="853"/>
      <c r="Z35" s="853"/>
      <c r="AA35" s="791"/>
      <c r="AB35" s="792"/>
      <c r="AC35" s="640" t="s">
        <v>34</v>
      </c>
      <c r="AD35" s="797"/>
      <c r="AE35" s="798"/>
      <c r="AF35" s="814"/>
      <c r="AG35" s="801"/>
      <c r="AH35" s="641" t="s">
        <v>34</v>
      </c>
      <c r="AI35" s="801"/>
      <c r="AJ35" s="801"/>
      <c r="AK35" s="641" t="s">
        <v>34</v>
      </c>
      <c r="AL35" s="801"/>
      <c r="AM35" s="818"/>
      <c r="AN35" s="687" t="str">
        <f>+IF(D35="○",IF(OR(L35="",AA35="",AD35="",AF35="",AI35="",AL35=""),"入力漏れ","OK"),IF(OR(L35&lt;&gt;"",AA35&lt;&gt;"",AD35&lt;&gt;"",AF35&lt;&gt;"",AI35&lt;&gt;"",AL35&lt;&gt;""),"選択漏れ",""))</f>
        <v/>
      </c>
      <c r="AO35" s="687"/>
      <c r="AP35" s="687" t="str">
        <f>+IF(L35="","",IF(LEN(L35)*2=LENB(L35),"OK","半角不可"))</f>
        <v/>
      </c>
      <c r="AQ35" s="687"/>
      <c r="AR35" s="735" t="str">
        <f>+IF('付票 (文字チェック用)'!CU29&gt;0,"禁止文字が含まれています","OK")</f>
        <v>OK</v>
      </c>
      <c r="AS35" s="735"/>
      <c r="AT35" s="735"/>
      <c r="AU35" s="735"/>
      <c r="AV35" s="735"/>
      <c r="AW35" s="735"/>
      <c r="AX35" s="620"/>
      <c r="AY35" s="620"/>
      <c r="AZ35" s="620" t="str">
        <f>+AF35&amp;AH35&amp;AI35&amp;AK35&amp;AL35</f>
        <v>--</v>
      </c>
      <c r="BI35" s="620"/>
      <c r="BJ35" s="620"/>
      <c r="BK35" s="620"/>
      <c r="BL35" s="620"/>
      <c r="BM35" s="620"/>
      <c r="BN35" s="620"/>
      <c r="BO35" s="620"/>
      <c r="BP35" s="620"/>
      <c r="BQ35" s="620"/>
      <c r="BR35" s="620"/>
      <c r="BS35" s="620"/>
      <c r="BT35" s="620"/>
      <c r="BU35" s="620"/>
      <c r="BV35" s="620"/>
      <c r="BW35" s="620"/>
      <c r="BX35" s="620"/>
      <c r="BY35" s="620"/>
      <c r="BZ35" s="620"/>
      <c r="CA35" s="620"/>
      <c r="CB35" s="620"/>
      <c r="CC35" s="620"/>
      <c r="CD35" s="620"/>
      <c r="CE35" s="620"/>
      <c r="CF35" s="620"/>
      <c r="CG35" s="620"/>
      <c r="CH35" s="620"/>
      <c r="CI35" s="620"/>
      <c r="CJ35" s="620"/>
      <c r="CK35" s="620"/>
      <c r="CL35" s="620"/>
      <c r="CM35" s="620"/>
      <c r="CN35" s="620"/>
      <c r="CO35" s="620"/>
      <c r="CP35" s="620"/>
      <c r="CQ35" s="620"/>
      <c r="CR35" s="620"/>
      <c r="CS35" s="620"/>
      <c r="CT35" s="620"/>
      <c r="CU35" s="620"/>
      <c r="CV35" s="620"/>
      <c r="CW35" s="620"/>
      <c r="CX35" s="620"/>
      <c r="CY35" s="620"/>
      <c r="CZ35" s="620"/>
      <c r="DA35" s="620"/>
      <c r="DB35" s="620"/>
      <c r="DC35" s="620"/>
      <c r="DD35" s="620"/>
      <c r="DE35" s="620"/>
      <c r="DF35" s="620"/>
      <c r="DG35" s="620"/>
      <c r="DH35" s="620"/>
      <c r="DI35" s="620"/>
      <c r="DJ35" s="620"/>
      <c r="DK35" s="620"/>
      <c r="DL35" s="620"/>
      <c r="DM35" s="620"/>
      <c r="DN35" s="620"/>
      <c r="DO35" s="620"/>
      <c r="DP35" s="620"/>
      <c r="DQ35" s="620"/>
      <c r="DR35" s="620"/>
      <c r="DS35" s="620"/>
      <c r="DT35" s="620"/>
      <c r="DU35" s="620"/>
      <c r="DV35" s="620"/>
      <c r="DW35" s="620"/>
      <c r="DX35" s="620"/>
    </row>
    <row r="36" spans="2:128" ht="75" customHeight="1">
      <c r="B36" s="743" t="s">
        <v>1037</v>
      </c>
      <c r="C36" s="682" t="s">
        <v>1038</v>
      </c>
      <c r="D36" s="387" t="s">
        <v>54</v>
      </c>
      <c r="E36" s="400" t="s">
        <v>1042</v>
      </c>
      <c r="F36" s="390" t="s">
        <v>1043</v>
      </c>
      <c r="G36" s="390" t="s">
        <v>1044</v>
      </c>
      <c r="H36" s="390" t="s">
        <v>1045</v>
      </c>
      <c r="I36" s="390" t="s">
        <v>1046</v>
      </c>
      <c r="J36" s="390" t="s">
        <v>752</v>
      </c>
      <c r="K36" s="390" t="s">
        <v>1047</v>
      </c>
      <c r="L36" s="390" t="s">
        <v>1048</v>
      </c>
      <c r="M36" s="390" t="s">
        <v>1049</v>
      </c>
      <c r="N36" s="390" t="s">
        <v>1050</v>
      </c>
      <c r="O36" s="390" t="s">
        <v>1051</v>
      </c>
      <c r="P36" s="390" t="s">
        <v>1052</v>
      </c>
      <c r="Q36" s="390" t="s">
        <v>1053</v>
      </c>
      <c r="R36" s="390" t="s">
        <v>1054</v>
      </c>
      <c r="S36" s="390" t="s">
        <v>1055</v>
      </c>
      <c r="T36" s="390" t="s">
        <v>2029</v>
      </c>
      <c r="U36" s="390" t="s">
        <v>1057</v>
      </c>
      <c r="V36" s="390" t="s">
        <v>1058</v>
      </c>
      <c r="W36" s="390" t="s">
        <v>1059</v>
      </c>
      <c r="X36" s="390" t="s">
        <v>1060</v>
      </c>
      <c r="Y36" s="390" t="s">
        <v>1061</v>
      </c>
      <c r="Z36" s="390" t="s">
        <v>1062</v>
      </c>
      <c r="AA36" s="390" t="s">
        <v>1063</v>
      </c>
      <c r="AB36" s="390" t="s">
        <v>1064</v>
      </c>
      <c r="AC36" s="390" t="s">
        <v>1065</v>
      </c>
      <c r="AD36" s="390" t="s">
        <v>1066</v>
      </c>
      <c r="AE36" s="390" t="s">
        <v>1067</v>
      </c>
      <c r="AF36" s="390" t="s">
        <v>1068</v>
      </c>
      <c r="AG36" s="390" t="s">
        <v>1069</v>
      </c>
      <c r="AX36" s="620"/>
      <c r="AY36" s="620"/>
      <c r="AZ36" s="620"/>
      <c r="BI36" s="620"/>
      <c r="BJ36" s="620"/>
      <c r="BK36" s="620"/>
      <c r="BL36" s="620"/>
      <c r="BM36" s="620"/>
      <c r="BN36" s="620"/>
      <c r="BO36" s="620"/>
      <c r="BP36" s="620"/>
      <c r="BQ36" s="620"/>
      <c r="BR36" s="620"/>
      <c r="BS36" s="620"/>
      <c r="BT36" s="620"/>
      <c r="BU36" s="620"/>
      <c r="BV36" s="620"/>
      <c r="BW36" s="620"/>
      <c r="BX36" s="620"/>
      <c r="BY36" s="620"/>
      <c r="BZ36" s="620"/>
      <c r="CA36" s="620"/>
      <c r="CB36" s="620"/>
      <c r="CC36" s="620"/>
      <c r="CD36" s="620"/>
      <c r="CE36" s="620"/>
      <c r="CF36" s="620"/>
      <c r="CG36" s="620"/>
      <c r="CH36" s="620"/>
      <c r="CI36" s="620"/>
      <c r="CJ36" s="620"/>
      <c r="CK36" s="620"/>
      <c r="CL36" s="620"/>
      <c r="CM36" s="620"/>
      <c r="CN36" s="620"/>
      <c r="CO36" s="620"/>
      <c r="CP36" s="620"/>
      <c r="CQ36" s="620"/>
      <c r="CR36" s="620"/>
      <c r="CS36" s="620"/>
      <c r="CT36" s="620"/>
      <c r="CU36" s="620"/>
      <c r="CV36" s="620"/>
      <c r="CW36" s="620"/>
      <c r="CX36" s="620"/>
      <c r="CY36" s="620"/>
      <c r="CZ36" s="620"/>
      <c r="DA36" s="620"/>
      <c r="DB36" s="620"/>
      <c r="DC36" s="620"/>
      <c r="DD36" s="620"/>
      <c r="DE36" s="620"/>
      <c r="DF36" s="620"/>
      <c r="DG36" s="620"/>
      <c r="DH36" s="620"/>
      <c r="DI36" s="620"/>
      <c r="DJ36" s="620"/>
      <c r="DK36" s="620"/>
      <c r="DL36" s="620"/>
      <c r="DM36" s="620"/>
      <c r="DN36" s="620"/>
      <c r="DO36" s="620"/>
      <c r="DP36" s="620"/>
      <c r="DQ36" s="620"/>
      <c r="DR36" s="620"/>
      <c r="DS36" s="620"/>
      <c r="DT36" s="620"/>
      <c r="DU36" s="620"/>
      <c r="DV36" s="620"/>
      <c r="DW36" s="620"/>
      <c r="DX36" s="620"/>
    </row>
    <row r="37" spans="2:128" ht="18.75" customHeight="1">
      <c r="B37" s="743"/>
      <c r="C37" s="682"/>
      <c r="D37" s="391" t="s">
        <v>87</v>
      </c>
      <c r="E37" s="621"/>
      <c r="F37" s="621"/>
      <c r="G37" s="621"/>
      <c r="H37" s="621"/>
      <c r="I37" s="621"/>
      <c r="J37" s="621"/>
      <c r="K37" s="621"/>
      <c r="L37" s="621"/>
      <c r="M37" s="621" t="s">
        <v>1123</v>
      </c>
      <c r="N37" s="621"/>
      <c r="O37" s="621"/>
      <c r="P37" s="621"/>
      <c r="Q37" s="621"/>
      <c r="R37" s="621"/>
      <c r="S37" s="621"/>
      <c r="T37" s="621"/>
      <c r="U37" s="621"/>
      <c r="V37" s="621"/>
      <c r="W37" s="621"/>
      <c r="X37" s="621"/>
      <c r="Y37" s="621"/>
      <c r="Z37" s="621"/>
      <c r="AA37" s="621"/>
      <c r="AB37" s="621"/>
      <c r="AC37" s="621"/>
      <c r="AD37" s="621"/>
      <c r="AE37" s="621"/>
      <c r="AF37" s="621"/>
      <c r="AG37" s="621"/>
      <c r="AX37" s="620"/>
      <c r="AY37" s="620"/>
      <c r="AZ37" s="620"/>
      <c r="BI37" s="620"/>
      <c r="BJ37" s="620"/>
      <c r="BK37" s="620">
        <v>1</v>
      </c>
      <c r="BL37" s="620"/>
      <c r="BM37" s="620">
        <v>2</v>
      </c>
      <c r="BN37" s="620"/>
      <c r="BO37" s="620">
        <v>3</v>
      </c>
      <c r="BP37" s="620"/>
      <c r="BQ37" s="620">
        <v>4</v>
      </c>
      <c r="BR37" s="620"/>
      <c r="BS37" s="620">
        <v>5</v>
      </c>
      <c r="BT37" s="620"/>
      <c r="BU37" s="620">
        <v>6</v>
      </c>
      <c r="BV37" s="620"/>
      <c r="BW37" s="620">
        <v>7</v>
      </c>
      <c r="BX37" s="620"/>
      <c r="BY37" s="620">
        <v>8</v>
      </c>
      <c r="BZ37" s="620"/>
      <c r="CA37" s="620">
        <v>9</v>
      </c>
      <c r="CB37" s="620"/>
      <c r="CC37" s="620">
        <v>10</v>
      </c>
      <c r="CD37" s="620"/>
      <c r="CE37" s="620">
        <v>11</v>
      </c>
      <c r="CF37" s="620"/>
      <c r="CG37" s="620">
        <v>12</v>
      </c>
      <c r="CH37" s="620"/>
      <c r="CI37" s="620">
        <v>13</v>
      </c>
      <c r="CJ37" s="620"/>
      <c r="CK37" s="620">
        <v>14</v>
      </c>
      <c r="CL37" s="620"/>
      <c r="CM37" s="620">
        <v>15</v>
      </c>
      <c r="CN37" s="620"/>
      <c r="CO37" s="620">
        <v>16</v>
      </c>
      <c r="CP37" s="620"/>
      <c r="CQ37" s="620">
        <v>17</v>
      </c>
      <c r="CR37" s="620"/>
      <c r="CS37" s="620">
        <v>18</v>
      </c>
      <c r="CT37" s="620"/>
      <c r="CU37" s="620">
        <v>19</v>
      </c>
      <c r="CV37" s="620"/>
      <c r="CW37" s="620">
        <v>20</v>
      </c>
      <c r="CX37" s="620"/>
      <c r="CY37" s="620">
        <v>21</v>
      </c>
      <c r="CZ37" s="620"/>
      <c r="DA37" s="620">
        <v>22</v>
      </c>
      <c r="DB37" s="620"/>
      <c r="DC37" s="620">
        <v>23</v>
      </c>
      <c r="DD37" s="620"/>
      <c r="DE37" s="620">
        <v>24</v>
      </c>
      <c r="DF37" s="620"/>
      <c r="DG37" s="620">
        <v>25</v>
      </c>
      <c r="DH37" s="620"/>
      <c r="DI37" s="620">
        <v>26</v>
      </c>
      <c r="DJ37" s="620"/>
      <c r="DK37" s="620">
        <v>27</v>
      </c>
      <c r="DL37" s="620"/>
      <c r="DM37" s="620">
        <v>28</v>
      </c>
      <c r="DN37" s="620"/>
      <c r="DO37" s="620">
        <v>29</v>
      </c>
      <c r="DP37" s="620"/>
      <c r="DQ37" s="620"/>
      <c r="DR37" s="620"/>
      <c r="DS37" s="620"/>
      <c r="DT37" s="620"/>
      <c r="DU37" s="620"/>
      <c r="DV37" s="620"/>
      <c r="DW37" s="620"/>
      <c r="DX37" s="620"/>
    </row>
    <row r="38" spans="2:128" ht="18.75" customHeight="1">
      <c r="B38" s="743"/>
      <c r="C38" s="682"/>
      <c r="D38" s="391" t="s">
        <v>1041</v>
      </c>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t="s">
        <v>1123</v>
      </c>
      <c r="AG38" s="621"/>
      <c r="AX38" s="620"/>
      <c r="AY38" s="620"/>
      <c r="AZ38" s="620"/>
      <c r="BI38" s="620"/>
      <c r="BJ38" s="620"/>
      <c r="BK38" s="620">
        <f>+SUM(E37:AG37)</f>
        <v>0</v>
      </c>
      <c r="BL38" s="620"/>
      <c r="BM38" s="620"/>
      <c r="BN38" s="620"/>
      <c r="BO38" s="620"/>
      <c r="BP38" s="620"/>
      <c r="BQ38" s="620"/>
      <c r="BR38" s="620"/>
      <c r="BS38" s="620"/>
      <c r="BT38" s="620"/>
      <c r="BU38" s="620"/>
      <c r="BV38" s="620"/>
      <c r="BW38" s="620"/>
      <c r="BX38" s="620"/>
      <c r="BY38" s="620"/>
      <c r="BZ38" s="620"/>
      <c r="CA38" s="620"/>
      <c r="CB38" s="620"/>
      <c r="CC38" s="620"/>
      <c r="CD38" s="620"/>
      <c r="CE38" s="620"/>
      <c r="CF38" s="620"/>
      <c r="CG38" s="620"/>
      <c r="CH38" s="620"/>
      <c r="CI38" s="620"/>
      <c r="CJ38" s="620"/>
      <c r="CK38" s="620"/>
      <c r="CL38" s="620"/>
      <c r="CM38" s="620"/>
      <c r="CN38" s="620"/>
      <c r="CO38" s="620"/>
      <c r="CP38" s="620"/>
      <c r="CQ38" s="620"/>
      <c r="CR38" s="620"/>
      <c r="CS38" s="620"/>
      <c r="CT38" s="620"/>
      <c r="CU38" s="620"/>
      <c r="CV38" s="620"/>
      <c r="CW38" s="620"/>
      <c r="CX38" s="620"/>
      <c r="CY38" s="620"/>
      <c r="CZ38" s="620"/>
      <c r="DA38" s="620"/>
      <c r="DB38" s="620"/>
      <c r="DC38" s="620"/>
      <c r="DD38" s="620"/>
      <c r="DE38" s="620"/>
      <c r="DF38" s="620"/>
      <c r="DG38" s="620"/>
      <c r="DH38" s="620"/>
      <c r="DI38" s="620"/>
      <c r="DJ38" s="620"/>
      <c r="DK38" s="620"/>
      <c r="DL38" s="620"/>
      <c r="DM38" s="620"/>
      <c r="DN38" s="620"/>
      <c r="DO38" s="620"/>
      <c r="DP38" s="620"/>
      <c r="DQ38" s="620"/>
      <c r="DR38" s="620"/>
      <c r="DS38" s="620"/>
      <c r="DT38" s="620"/>
      <c r="DU38" s="620"/>
      <c r="DV38" s="620"/>
      <c r="DW38" s="620"/>
      <c r="DX38" s="620"/>
    </row>
    <row r="39" spans="2:128" ht="18.75" customHeight="1">
      <c r="B39" s="766" t="s">
        <v>1073</v>
      </c>
      <c r="C39" s="682" t="s">
        <v>1070</v>
      </c>
      <c r="D39" s="682"/>
      <c r="E39" s="681" t="s">
        <v>1071</v>
      </c>
      <c r="F39" s="681"/>
      <c r="G39" s="681"/>
      <c r="H39" s="681"/>
      <c r="I39" s="681"/>
      <c r="J39" s="681" t="s">
        <v>1072</v>
      </c>
      <c r="K39" s="681"/>
      <c r="L39" s="681"/>
      <c r="M39" s="681"/>
      <c r="N39" s="681"/>
      <c r="O39" s="681" t="s">
        <v>101</v>
      </c>
      <c r="P39" s="681"/>
      <c r="Q39" s="681"/>
      <c r="R39" s="681"/>
      <c r="S39" s="681"/>
      <c r="AX39" s="620"/>
      <c r="AY39" s="620"/>
      <c r="AZ39" s="620"/>
      <c r="BI39" s="620"/>
      <c r="BJ39" s="620"/>
      <c r="BK39" s="620"/>
      <c r="BL39" s="620"/>
      <c r="BM39" s="620"/>
      <c r="BN39" s="620"/>
      <c r="BO39" s="620"/>
      <c r="BP39" s="620"/>
      <c r="BQ39" s="620"/>
      <c r="BR39" s="620"/>
      <c r="BS39" s="620"/>
      <c r="BT39" s="620"/>
      <c r="BU39" s="620"/>
      <c r="BV39" s="620"/>
      <c r="BW39" s="620"/>
      <c r="BX39" s="620"/>
      <c r="BY39" s="620"/>
      <c r="BZ39" s="620"/>
      <c r="CA39" s="620"/>
      <c r="CB39" s="620"/>
      <c r="CC39" s="620"/>
      <c r="CD39" s="620"/>
      <c r="CE39" s="620"/>
      <c r="CF39" s="620"/>
      <c r="CG39" s="620"/>
      <c r="CH39" s="620"/>
      <c r="CI39" s="620"/>
      <c r="CJ39" s="620"/>
      <c r="CK39" s="620"/>
      <c r="CL39" s="620"/>
      <c r="CM39" s="620"/>
      <c r="CN39" s="620"/>
      <c r="CO39" s="620"/>
      <c r="CP39" s="620"/>
      <c r="CQ39" s="620"/>
      <c r="CR39" s="620"/>
      <c r="CS39" s="620"/>
      <c r="CT39" s="620"/>
      <c r="CU39" s="620"/>
      <c r="CV39" s="620"/>
      <c r="CW39" s="620"/>
      <c r="CX39" s="620"/>
      <c r="CY39" s="620"/>
      <c r="CZ39" s="620"/>
      <c r="DA39" s="620"/>
      <c r="DB39" s="620"/>
      <c r="DC39" s="620"/>
      <c r="DD39" s="620"/>
      <c r="DE39" s="620"/>
      <c r="DF39" s="620"/>
      <c r="DG39" s="620"/>
      <c r="DH39" s="620"/>
      <c r="DI39" s="620"/>
      <c r="DJ39" s="620"/>
      <c r="DK39" s="620"/>
      <c r="DL39" s="620"/>
      <c r="DM39" s="620"/>
      <c r="DN39" s="620"/>
      <c r="DO39" s="620"/>
      <c r="DP39" s="620"/>
      <c r="DQ39" s="620"/>
      <c r="DR39" s="620"/>
      <c r="DS39" s="620"/>
      <c r="DT39" s="620"/>
      <c r="DU39" s="620"/>
      <c r="DV39" s="620"/>
      <c r="DW39" s="620"/>
      <c r="DX39" s="620"/>
    </row>
    <row r="40" spans="2:128">
      <c r="B40" s="767"/>
      <c r="C40" s="682"/>
      <c r="D40" s="682"/>
      <c r="E40" s="827"/>
      <c r="F40" s="827"/>
      <c r="G40" s="827"/>
      <c r="H40" s="827"/>
      <c r="I40" s="827"/>
      <c r="J40" s="824"/>
      <c r="K40" s="824"/>
      <c r="L40" s="824"/>
      <c r="M40" s="824"/>
      <c r="N40" s="824"/>
      <c r="O40" s="824"/>
      <c r="P40" s="824"/>
      <c r="Q40" s="824"/>
      <c r="R40" s="824"/>
      <c r="S40" s="824"/>
      <c r="AX40" s="620"/>
      <c r="AY40" s="620"/>
      <c r="AZ40" s="620"/>
      <c r="BI40" s="620"/>
      <c r="BJ40" s="620"/>
      <c r="BK40" s="620"/>
      <c r="BL40" s="620"/>
      <c r="BM40" s="620"/>
      <c r="BN40" s="620"/>
      <c r="BO40" s="620"/>
      <c r="BP40" s="620"/>
      <c r="BQ40" s="620"/>
      <c r="BR40" s="620"/>
      <c r="BS40" s="620"/>
      <c r="BT40" s="620"/>
      <c r="BU40" s="620"/>
      <c r="BV40" s="620"/>
      <c r="BW40" s="620"/>
      <c r="BX40" s="620"/>
      <c r="BY40" s="620"/>
      <c r="BZ40" s="620"/>
      <c r="CA40" s="620"/>
      <c r="CB40" s="620"/>
      <c r="CC40" s="620"/>
      <c r="CD40" s="620"/>
      <c r="CE40" s="620"/>
      <c r="CF40" s="620"/>
      <c r="CG40" s="620"/>
      <c r="CH40" s="620"/>
      <c r="CI40" s="620"/>
      <c r="CJ40" s="620"/>
      <c r="CK40" s="620"/>
      <c r="CL40" s="620"/>
      <c r="CM40" s="620"/>
      <c r="CN40" s="620"/>
      <c r="CO40" s="620"/>
      <c r="CP40" s="620"/>
      <c r="CQ40" s="620"/>
      <c r="CR40" s="620"/>
      <c r="CS40" s="620"/>
      <c r="CT40" s="620"/>
      <c r="CU40" s="620"/>
      <c r="CV40" s="620"/>
      <c r="CW40" s="620"/>
      <c r="CX40" s="620"/>
      <c r="CY40" s="620"/>
      <c r="CZ40" s="620"/>
      <c r="DA40" s="620"/>
      <c r="DB40" s="620"/>
      <c r="DC40" s="620"/>
      <c r="DD40" s="620"/>
      <c r="DE40" s="620"/>
      <c r="DF40" s="620"/>
      <c r="DG40" s="620"/>
      <c r="DH40" s="620"/>
      <c r="DI40" s="620"/>
      <c r="DJ40" s="620"/>
      <c r="DK40" s="620"/>
      <c r="DL40" s="620"/>
      <c r="DM40" s="620"/>
      <c r="DN40" s="620"/>
      <c r="DO40" s="620"/>
      <c r="DP40" s="620"/>
      <c r="DQ40" s="620"/>
      <c r="DR40" s="620"/>
      <c r="DS40" s="620"/>
      <c r="DT40" s="620"/>
      <c r="DU40" s="620"/>
      <c r="DV40" s="620"/>
      <c r="DW40" s="620"/>
      <c r="DX40" s="620"/>
    </row>
    <row r="41" spans="2:128">
      <c r="B41" s="743" t="s">
        <v>1081</v>
      </c>
      <c r="C41" s="682" t="s">
        <v>1074</v>
      </c>
      <c r="D41" s="682"/>
      <c r="E41" s="848" t="s">
        <v>1082</v>
      </c>
      <c r="F41" s="849"/>
      <c r="G41" s="849"/>
      <c r="H41" s="849"/>
      <c r="I41" s="849"/>
      <c r="J41" s="850"/>
      <c r="K41" s="848" t="s">
        <v>418</v>
      </c>
      <c r="L41" s="849"/>
      <c r="M41" s="849"/>
      <c r="N41" s="849"/>
      <c r="O41" s="849"/>
      <c r="P41" s="850"/>
      <c r="Q41" s="852" t="s">
        <v>1084</v>
      </c>
      <c r="R41" s="852"/>
      <c r="S41" s="852"/>
      <c r="T41" s="852"/>
      <c r="U41" s="852"/>
      <c r="V41" s="852"/>
      <c r="AX41" s="620"/>
      <c r="AY41" s="620"/>
      <c r="AZ41" s="620"/>
      <c r="BI41" s="620"/>
      <c r="BJ41" s="620"/>
      <c r="BK41" s="620"/>
      <c r="BL41" s="620"/>
      <c r="BM41" s="620"/>
      <c r="BN41" s="620"/>
      <c r="BO41" s="620"/>
      <c r="BP41" s="620"/>
      <c r="BQ41" s="620"/>
      <c r="BR41" s="620"/>
      <c r="BS41" s="620"/>
      <c r="BT41" s="620"/>
      <c r="BU41" s="620"/>
      <c r="BV41" s="620"/>
      <c r="BW41" s="620"/>
      <c r="BX41" s="620"/>
      <c r="BY41" s="620"/>
      <c r="BZ41" s="620"/>
      <c r="CA41" s="620"/>
      <c r="CB41" s="620"/>
      <c r="CC41" s="620"/>
      <c r="CD41" s="620"/>
      <c r="CE41" s="620"/>
      <c r="CF41" s="620"/>
      <c r="CG41" s="620"/>
      <c r="CH41" s="620"/>
      <c r="CI41" s="620"/>
      <c r="CJ41" s="620"/>
      <c r="CK41" s="620"/>
      <c r="CL41" s="620"/>
      <c r="CM41" s="620"/>
      <c r="CN41" s="620"/>
      <c r="CO41" s="620"/>
      <c r="CP41" s="620"/>
      <c r="CQ41" s="620"/>
      <c r="CR41" s="620"/>
      <c r="CS41" s="620"/>
      <c r="CT41" s="620"/>
      <c r="CU41" s="620"/>
      <c r="CV41" s="620"/>
      <c r="CW41" s="620"/>
      <c r="CX41" s="620"/>
      <c r="CY41" s="620"/>
      <c r="CZ41" s="620"/>
      <c r="DA41" s="620"/>
      <c r="DB41" s="620"/>
      <c r="DC41" s="620"/>
      <c r="DD41" s="620"/>
      <c r="DE41" s="620"/>
      <c r="DF41" s="620"/>
      <c r="DG41" s="620"/>
      <c r="DH41" s="620"/>
      <c r="DI41" s="620"/>
      <c r="DJ41" s="620"/>
      <c r="DK41" s="620"/>
      <c r="DL41" s="620"/>
      <c r="DM41" s="620"/>
      <c r="DN41" s="620"/>
      <c r="DO41" s="620"/>
      <c r="DP41" s="620"/>
      <c r="DQ41" s="620"/>
      <c r="DR41" s="620"/>
      <c r="DS41" s="620"/>
      <c r="DT41" s="620"/>
      <c r="DU41" s="620"/>
      <c r="DV41" s="620"/>
      <c r="DW41" s="620"/>
      <c r="DX41" s="620"/>
    </row>
    <row r="42" spans="2:128" ht="18.75" customHeight="1">
      <c r="B42" s="743"/>
      <c r="C42" s="682"/>
      <c r="D42" s="682"/>
      <c r="E42" s="844" t="s">
        <v>1075</v>
      </c>
      <c r="F42" s="844"/>
      <c r="G42" s="844"/>
      <c r="H42" s="844"/>
      <c r="I42" s="823">
        <f>+Y29</f>
        <v>0</v>
      </c>
      <c r="J42" s="823"/>
      <c r="K42" s="847" t="s">
        <v>1083</v>
      </c>
      <c r="L42" s="844"/>
      <c r="M42" s="844"/>
      <c r="N42" s="844"/>
      <c r="O42" s="846"/>
      <c r="P42" s="846"/>
      <c r="Q42" s="864">
        <f>+O42+I44</f>
        <v>0</v>
      </c>
      <c r="R42" s="864"/>
      <c r="S42" s="864"/>
      <c r="T42" s="864"/>
      <c r="U42" s="864"/>
      <c r="V42" s="864"/>
      <c r="AX42" s="620"/>
      <c r="AY42" s="620"/>
      <c r="AZ42" s="620"/>
      <c r="BI42" s="620"/>
      <c r="BJ42" s="620"/>
      <c r="BK42" s="620"/>
      <c r="BL42" s="620"/>
      <c r="BM42" s="620"/>
      <c r="BN42" s="620"/>
      <c r="BO42" s="620"/>
      <c r="BP42" s="620"/>
      <c r="BQ42" s="620"/>
      <c r="BR42" s="620"/>
      <c r="BS42" s="620"/>
      <c r="BT42" s="620"/>
      <c r="BU42" s="620"/>
      <c r="BV42" s="620"/>
      <c r="BW42" s="620"/>
      <c r="BX42" s="620"/>
      <c r="BY42" s="620"/>
      <c r="BZ42" s="620"/>
      <c r="CA42" s="620"/>
      <c r="CB42" s="620"/>
      <c r="CC42" s="620"/>
      <c r="CD42" s="620"/>
      <c r="CE42" s="620"/>
      <c r="CF42" s="620"/>
      <c r="CG42" s="620"/>
      <c r="CH42" s="620"/>
      <c r="CI42" s="620"/>
      <c r="CJ42" s="620"/>
      <c r="CK42" s="620"/>
      <c r="CL42" s="620"/>
      <c r="CM42" s="620"/>
      <c r="CN42" s="620"/>
      <c r="CO42" s="620"/>
      <c r="CP42" s="620"/>
      <c r="CQ42" s="620"/>
      <c r="CR42" s="620"/>
      <c r="CS42" s="620"/>
      <c r="CT42" s="620"/>
      <c r="CU42" s="620"/>
      <c r="CV42" s="620"/>
      <c r="CW42" s="620"/>
      <c r="CX42" s="620"/>
      <c r="CY42" s="620"/>
      <c r="CZ42" s="620"/>
      <c r="DA42" s="620"/>
      <c r="DB42" s="620"/>
      <c r="DC42" s="620"/>
      <c r="DD42" s="620"/>
      <c r="DE42" s="620"/>
      <c r="DF42" s="620"/>
      <c r="DG42" s="620"/>
      <c r="DH42" s="620"/>
      <c r="DI42" s="620"/>
      <c r="DJ42" s="620"/>
      <c r="DK42" s="620"/>
      <c r="DL42" s="620"/>
      <c r="DM42" s="620"/>
      <c r="DN42" s="620"/>
      <c r="DO42" s="620"/>
      <c r="DP42" s="620"/>
      <c r="DQ42" s="620"/>
      <c r="DR42" s="620"/>
      <c r="DS42" s="620"/>
      <c r="DT42" s="620"/>
      <c r="DU42" s="620"/>
      <c r="DV42" s="620"/>
      <c r="DW42" s="620"/>
      <c r="DX42" s="620"/>
    </row>
    <row r="43" spans="2:128" ht="18.75" customHeight="1">
      <c r="B43" s="743"/>
      <c r="C43" s="682"/>
      <c r="D43" s="682"/>
      <c r="E43" s="844" t="s">
        <v>1076</v>
      </c>
      <c r="F43" s="844"/>
      <c r="G43" s="844"/>
      <c r="H43" s="844"/>
      <c r="I43" s="846"/>
      <c r="J43" s="846"/>
      <c r="K43" s="646"/>
      <c r="L43" s="738" t="s">
        <v>1749</v>
      </c>
      <c r="M43" s="738"/>
      <c r="N43" s="739"/>
      <c r="O43" s="846"/>
      <c r="P43" s="846"/>
      <c r="AX43" s="620"/>
      <c r="AY43" s="620"/>
      <c r="AZ43" s="620"/>
      <c r="BI43" s="620"/>
      <c r="BJ43" s="620"/>
      <c r="BK43" s="620"/>
      <c r="BL43" s="620"/>
      <c r="BM43" s="620"/>
      <c r="BN43" s="620"/>
      <c r="BO43" s="620"/>
      <c r="BP43" s="620"/>
      <c r="BQ43" s="620"/>
      <c r="BR43" s="620"/>
      <c r="BS43" s="620"/>
      <c r="BT43" s="620"/>
      <c r="BU43" s="620"/>
      <c r="BV43" s="620"/>
      <c r="BW43" s="620"/>
      <c r="BX43" s="620"/>
      <c r="BY43" s="620"/>
      <c r="BZ43" s="620"/>
      <c r="CA43" s="620"/>
      <c r="CB43" s="620"/>
      <c r="CC43" s="620"/>
      <c r="CD43" s="620"/>
      <c r="CE43" s="620"/>
      <c r="CF43" s="620"/>
      <c r="CG43" s="620"/>
      <c r="CH43" s="620"/>
      <c r="CI43" s="620"/>
      <c r="CJ43" s="620"/>
      <c r="CK43" s="620"/>
      <c r="CL43" s="620"/>
      <c r="CM43" s="620"/>
      <c r="CN43" s="620"/>
      <c r="CO43" s="620"/>
      <c r="CP43" s="620"/>
      <c r="CQ43" s="620"/>
      <c r="CR43" s="620"/>
      <c r="CS43" s="620"/>
      <c r="CT43" s="620"/>
      <c r="CU43" s="620"/>
      <c r="CV43" s="620"/>
      <c r="CW43" s="620"/>
      <c r="CX43" s="620"/>
      <c r="CY43" s="620"/>
      <c r="CZ43" s="620"/>
      <c r="DA43" s="620"/>
      <c r="DB43" s="620"/>
      <c r="DC43" s="620"/>
      <c r="DD43" s="620"/>
      <c r="DE43" s="620"/>
      <c r="DF43" s="620"/>
      <c r="DG43" s="620"/>
      <c r="DH43" s="620"/>
      <c r="DI43" s="620"/>
      <c r="DJ43" s="620"/>
      <c r="DK43" s="620"/>
      <c r="DL43" s="620"/>
      <c r="DM43" s="620"/>
      <c r="DN43" s="620"/>
      <c r="DO43" s="620"/>
      <c r="DP43" s="620"/>
      <c r="DQ43" s="620"/>
      <c r="DR43" s="620"/>
      <c r="DS43" s="620"/>
      <c r="DT43" s="620"/>
      <c r="DU43" s="620"/>
      <c r="DV43" s="620"/>
      <c r="DW43" s="620"/>
      <c r="DX43" s="620"/>
    </row>
    <row r="44" spans="2:128" ht="18.75" customHeight="1">
      <c r="B44" s="743"/>
      <c r="C44" s="682"/>
      <c r="D44" s="682"/>
      <c r="E44" s="844" t="s">
        <v>1077</v>
      </c>
      <c r="F44" s="844"/>
      <c r="G44" s="844"/>
      <c r="H44" s="844"/>
      <c r="I44" s="823">
        <f>+I42+I43</f>
        <v>0</v>
      </c>
      <c r="J44" s="823"/>
      <c r="AX44" s="620"/>
      <c r="AY44" s="620"/>
      <c r="AZ44" s="620"/>
      <c r="BI44" s="620"/>
      <c r="BJ44" s="620"/>
      <c r="BK44" s="620"/>
      <c r="BL44" s="620"/>
      <c r="BM44" s="620"/>
      <c r="BN44" s="620"/>
      <c r="BO44" s="620"/>
      <c r="BP44" s="620"/>
      <c r="BQ44" s="620"/>
      <c r="BR44" s="620"/>
      <c r="BS44" s="620"/>
      <c r="BT44" s="620"/>
      <c r="BU44" s="620"/>
      <c r="BV44" s="620"/>
      <c r="BW44" s="620"/>
      <c r="BX44" s="620"/>
      <c r="BY44" s="620"/>
      <c r="BZ44" s="620"/>
      <c r="CA44" s="620"/>
      <c r="CB44" s="620"/>
      <c r="CC44" s="620"/>
      <c r="CD44" s="620"/>
      <c r="CE44" s="620"/>
      <c r="CF44" s="620"/>
      <c r="CG44" s="620"/>
      <c r="CH44" s="620"/>
      <c r="CI44" s="620"/>
      <c r="CJ44" s="620"/>
      <c r="CK44" s="620"/>
      <c r="CL44" s="620"/>
      <c r="CM44" s="620"/>
      <c r="CN44" s="620"/>
      <c r="CO44" s="620"/>
      <c r="CP44" s="620"/>
      <c r="CQ44" s="620"/>
      <c r="CR44" s="620"/>
      <c r="CS44" s="620"/>
      <c r="CT44" s="620"/>
      <c r="CU44" s="620"/>
      <c r="CV44" s="620"/>
      <c r="CW44" s="620"/>
      <c r="CX44" s="620"/>
      <c r="CY44" s="620"/>
      <c r="CZ44" s="620"/>
      <c r="DA44" s="620"/>
      <c r="DB44" s="620"/>
      <c r="DC44" s="620"/>
      <c r="DD44" s="620"/>
      <c r="DE44" s="620"/>
      <c r="DF44" s="620"/>
      <c r="DG44" s="620"/>
      <c r="DH44" s="620"/>
      <c r="DI44" s="620"/>
      <c r="DJ44" s="620"/>
      <c r="DK44" s="620"/>
      <c r="DL44" s="620"/>
      <c r="DM44" s="620"/>
      <c r="DN44" s="620"/>
      <c r="DO44" s="620"/>
      <c r="DP44" s="620"/>
      <c r="DQ44" s="620"/>
      <c r="DR44" s="620"/>
      <c r="DS44" s="620"/>
      <c r="DT44" s="620"/>
      <c r="DU44" s="620"/>
      <c r="DV44" s="620"/>
      <c r="DW44" s="620"/>
      <c r="DX44" s="620"/>
    </row>
    <row r="45" spans="2:128" ht="18.75" customHeight="1">
      <c r="B45" s="743" t="s">
        <v>1086</v>
      </c>
      <c r="C45" s="682" t="s">
        <v>1085</v>
      </c>
      <c r="D45" s="682"/>
      <c r="E45" s="851" t="s">
        <v>86</v>
      </c>
      <c r="F45" s="851"/>
      <c r="G45" s="851"/>
      <c r="H45" s="851"/>
      <c r="I45" s="851"/>
      <c r="J45" s="851"/>
      <c r="K45" s="680" t="s">
        <v>1123</v>
      </c>
      <c r="L45" s="680"/>
      <c r="AX45" s="620"/>
      <c r="AY45" s="620"/>
      <c r="AZ45" s="620"/>
      <c r="BI45" s="620"/>
      <c r="BJ45" s="620"/>
      <c r="BK45" s="620"/>
      <c r="BL45" s="620"/>
      <c r="BM45" s="620"/>
      <c r="BN45" s="620"/>
      <c r="BO45" s="620"/>
      <c r="BP45" s="620"/>
      <c r="BQ45" s="620"/>
      <c r="BR45" s="620"/>
      <c r="BS45" s="620"/>
      <c r="BT45" s="620"/>
      <c r="BU45" s="620"/>
      <c r="BV45" s="620"/>
      <c r="BW45" s="620"/>
      <c r="BX45" s="620"/>
      <c r="BY45" s="620"/>
      <c r="BZ45" s="620"/>
      <c r="CA45" s="620"/>
      <c r="CB45" s="620"/>
      <c r="CC45" s="620"/>
      <c r="CD45" s="620"/>
      <c r="CE45" s="620"/>
      <c r="CF45" s="620"/>
      <c r="CG45" s="620"/>
      <c r="CH45" s="620"/>
      <c r="CI45" s="620"/>
      <c r="CJ45" s="620"/>
      <c r="CK45" s="620"/>
      <c r="CL45" s="620"/>
      <c r="CM45" s="620"/>
      <c r="CN45" s="620"/>
      <c r="CO45" s="620"/>
      <c r="CP45" s="620"/>
      <c r="CQ45" s="620"/>
      <c r="CR45" s="620"/>
      <c r="CS45" s="620"/>
      <c r="CT45" s="620"/>
      <c r="CU45" s="620"/>
      <c r="CV45" s="620"/>
      <c r="CW45" s="620"/>
      <c r="CX45" s="620"/>
      <c r="CY45" s="620"/>
      <c r="CZ45" s="620"/>
      <c r="DA45" s="620"/>
      <c r="DB45" s="620"/>
      <c r="DC45" s="620"/>
      <c r="DD45" s="620"/>
      <c r="DE45" s="620"/>
      <c r="DF45" s="620"/>
      <c r="DG45" s="620"/>
      <c r="DH45" s="620"/>
      <c r="DI45" s="620"/>
      <c r="DJ45" s="620"/>
      <c r="DK45" s="620"/>
      <c r="DL45" s="620"/>
      <c r="DM45" s="620"/>
      <c r="DN45" s="620"/>
      <c r="DO45" s="620"/>
      <c r="DP45" s="620"/>
      <c r="DQ45" s="620"/>
      <c r="DR45" s="620"/>
      <c r="DS45" s="620"/>
      <c r="DT45" s="620"/>
      <c r="DU45" s="620"/>
      <c r="DV45" s="620"/>
      <c r="DW45" s="620"/>
      <c r="DX45" s="620"/>
    </row>
    <row r="46" spans="2:128" ht="18.75" customHeight="1">
      <c r="B46" s="743"/>
      <c r="C46" s="682"/>
      <c r="D46" s="682"/>
      <c r="E46" s="851" t="s">
        <v>1087</v>
      </c>
      <c r="F46" s="851"/>
      <c r="G46" s="851"/>
      <c r="H46" s="851"/>
      <c r="I46" s="851"/>
      <c r="J46" s="851"/>
      <c r="K46" s="680"/>
      <c r="L46" s="680"/>
      <c r="AX46" s="620"/>
      <c r="AY46" s="620"/>
      <c r="AZ46" s="620"/>
      <c r="BI46" s="620"/>
      <c r="BJ46" s="620"/>
      <c r="BK46" s="620"/>
      <c r="BL46" s="620"/>
      <c r="BM46" s="620"/>
      <c r="BN46" s="620"/>
      <c r="BO46" s="620"/>
      <c r="BP46" s="620"/>
      <c r="BQ46" s="620"/>
      <c r="BR46" s="620"/>
      <c r="BS46" s="620"/>
      <c r="BT46" s="620"/>
      <c r="BU46" s="620"/>
      <c r="BV46" s="620"/>
      <c r="BW46" s="620"/>
      <c r="BX46" s="620"/>
      <c r="BY46" s="620"/>
      <c r="BZ46" s="620"/>
      <c r="CA46" s="620"/>
      <c r="CB46" s="620"/>
      <c r="CC46" s="620"/>
      <c r="CD46" s="620"/>
      <c r="CE46" s="620"/>
      <c r="CF46" s="620"/>
      <c r="CG46" s="620"/>
      <c r="CH46" s="620"/>
      <c r="CI46" s="620"/>
      <c r="CJ46" s="620"/>
      <c r="CK46" s="620"/>
      <c r="CL46" s="620"/>
      <c r="CM46" s="620"/>
      <c r="CN46" s="620"/>
      <c r="CO46" s="620"/>
      <c r="CP46" s="620"/>
      <c r="CQ46" s="620"/>
      <c r="CR46" s="620"/>
      <c r="CS46" s="620"/>
      <c r="CT46" s="620"/>
      <c r="CU46" s="620"/>
      <c r="CV46" s="620"/>
      <c r="CW46" s="620"/>
      <c r="CX46" s="620"/>
      <c r="CY46" s="620"/>
      <c r="CZ46" s="620"/>
      <c r="DA46" s="620"/>
      <c r="DB46" s="620"/>
      <c r="DC46" s="620"/>
      <c r="DD46" s="620"/>
      <c r="DE46" s="620"/>
      <c r="DF46" s="620"/>
      <c r="DG46" s="620"/>
      <c r="DH46" s="620"/>
      <c r="DI46" s="620"/>
      <c r="DJ46" s="620"/>
      <c r="DK46" s="620"/>
      <c r="DL46" s="620"/>
      <c r="DM46" s="620"/>
      <c r="DN46" s="620"/>
      <c r="DO46" s="620"/>
      <c r="DP46" s="620"/>
      <c r="DQ46" s="620"/>
      <c r="DR46" s="620"/>
      <c r="DS46" s="620"/>
      <c r="DT46" s="620"/>
      <c r="DU46" s="620"/>
      <c r="DV46" s="620"/>
      <c r="DW46" s="620"/>
      <c r="DX46" s="620"/>
    </row>
    <row r="47" spans="2:128">
      <c r="B47" s="766"/>
      <c r="C47" s="683"/>
      <c r="D47" s="683"/>
      <c r="E47" s="686" t="s">
        <v>1088</v>
      </c>
      <c r="F47" s="686"/>
      <c r="G47" s="686"/>
      <c r="H47" s="686"/>
      <c r="I47" s="686"/>
      <c r="J47" s="686"/>
      <c r="K47" s="680"/>
      <c r="L47" s="680"/>
      <c r="AX47" s="620"/>
      <c r="AY47" s="620"/>
      <c r="AZ47" s="620"/>
      <c r="BI47" s="620"/>
      <c r="BJ47" s="620"/>
      <c r="BK47" s="620"/>
      <c r="BL47" s="620"/>
      <c r="BM47" s="620"/>
      <c r="BN47" s="620"/>
      <c r="BO47" s="620"/>
      <c r="BP47" s="620"/>
      <c r="BQ47" s="620"/>
      <c r="BR47" s="620"/>
      <c r="BS47" s="620"/>
      <c r="BT47" s="620"/>
      <c r="BU47" s="620"/>
      <c r="BV47" s="620"/>
      <c r="BW47" s="620"/>
      <c r="BX47" s="620"/>
      <c r="BY47" s="620"/>
      <c r="BZ47" s="620"/>
      <c r="CA47" s="620"/>
      <c r="CB47" s="620"/>
      <c r="CC47" s="620"/>
      <c r="CD47" s="620"/>
      <c r="CE47" s="620"/>
      <c r="CF47" s="620"/>
      <c r="CG47" s="620"/>
      <c r="CH47" s="620"/>
      <c r="CI47" s="620"/>
      <c r="CJ47" s="620"/>
      <c r="CK47" s="620"/>
      <c r="CL47" s="620"/>
      <c r="CM47" s="620"/>
      <c r="CN47" s="620"/>
      <c r="CO47" s="620"/>
      <c r="CP47" s="620"/>
      <c r="CQ47" s="620"/>
      <c r="CR47" s="620"/>
      <c r="CS47" s="620"/>
      <c r="CT47" s="620"/>
      <c r="CU47" s="620"/>
      <c r="CV47" s="620"/>
      <c r="CW47" s="620"/>
      <c r="CX47" s="620"/>
      <c r="CY47" s="620"/>
      <c r="CZ47" s="620"/>
      <c r="DA47" s="620"/>
      <c r="DB47" s="620"/>
      <c r="DC47" s="620"/>
      <c r="DD47" s="620"/>
      <c r="DE47" s="620"/>
      <c r="DF47" s="620"/>
      <c r="DG47" s="620"/>
      <c r="DH47" s="620"/>
      <c r="DI47" s="620"/>
      <c r="DJ47" s="620"/>
      <c r="DK47" s="620"/>
      <c r="DL47" s="620"/>
      <c r="DM47" s="620"/>
      <c r="DN47" s="620"/>
      <c r="DO47" s="620"/>
      <c r="DP47" s="620"/>
      <c r="DQ47" s="620"/>
      <c r="DR47" s="620"/>
      <c r="DS47" s="620"/>
      <c r="DT47" s="620"/>
      <c r="DU47" s="620"/>
      <c r="DV47" s="620"/>
      <c r="DW47" s="620"/>
      <c r="DX47" s="620"/>
    </row>
    <row r="48" spans="2:128" ht="18.75" customHeight="1">
      <c r="B48" s="743" t="s">
        <v>1095</v>
      </c>
      <c r="C48" s="845" t="s">
        <v>104</v>
      </c>
      <c r="D48" s="681" t="s">
        <v>1089</v>
      </c>
      <c r="E48" s="681"/>
      <c r="F48" s="681"/>
      <c r="G48" s="681"/>
      <c r="H48" s="681" t="s">
        <v>1112</v>
      </c>
      <c r="I48" s="681"/>
      <c r="J48" s="681"/>
      <c r="K48" s="681"/>
      <c r="L48" s="681"/>
      <c r="M48" s="681"/>
      <c r="N48" s="681"/>
      <c r="O48" s="740" t="s">
        <v>2025</v>
      </c>
      <c r="P48" s="741"/>
      <c r="Q48" s="741"/>
      <c r="R48" s="741"/>
      <c r="S48" s="741"/>
      <c r="T48" s="741"/>
      <c r="U48" s="741"/>
      <c r="V48" s="742"/>
      <c r="W48" s="734" t="s">
        <v>1186</v>
      </c>
      <c r="X48" s="734"/>
      <c r="Y48" s="734" t="s">
        <v>1187</v>
      </c>
      <c r="Z48" s="734"/>
      <c r="AA48" s="734" t="s">
        <v>1189</v>
      </c>
      <c r="AB48" s="734"/>
      <c r="AX48" s="620"/>
      <c r="AY48" s="620"/>
      <c r="AZ48" s="620"/>
      <c r="BI48" s="620"/>
      <c r="BJ48" s="620"/>
      <c r="BK48" s="620"/>
      <c r="BL48" s="620"/>
      <c r="BM48" s="620"/>
      <c r="BN48" s="620"/>
      <c r="BO48" s="620"/>
      <c r="BP48" s="620"/>
      <c r="BQ48" s="620"/>
      <c r="BR48" s="620"/>
      <c r="BS48" s="620"/>
      <c r="BT48" s="620"/>
      <c r="BU48" s="620"/>
      <c r="BV48" s="620"/>
      <c r="BW48" s="620"/>
      <c r="BX48" s="620"/>
      <c r="BY48" s="620"/>
      <c r="BZ48" s="620"/>
      <c r="CA48" s="620"/>
      <c r="CB48" s="620"/>
      <c r="CC48" s="620"/>
      <c r="CD48" s="620"/>
      <c r="CE48" s="620"/>
      <c r="CF48" s="620"/>
      <c r="CG48" s="620"/>
      <c r="CH48" s="620"/>
      <c r="CI48" s="620"/>
      <c r="CJ48" s="620"/>
      <c r="CK48" s="620"/>
      <c r="CL48" s="620"/>
      <c r="CM48" s="620"/>
      <c r="CN48" s="620"/>
      <c r="CO48" s="620"/>
      <c r="CP48" s="620"/>
      <c r="CQ48" s="620"/>
      <c r="CR48" s="620"/>
      <c r="CS48" s="620"/>
      <c r="CT48" s="620"/>
      <c r="CU48" s="620"/>
      <c r="CV48" s="620"/>
      <c r="CW48" s="620"/>
      <c r="CX48" s="620"/>
      <c r="CY48" s="620"/>
      <c r="CZ48" s="620"/>
      <c r="DA48" s="620"/>
      <c r="DB48" s="620"/>
      <c r="DC48" s="620"/>
      <c r="DD48" s="620"/>
      <c r="DE48" s="620"/>
      <c r="DF48" s="620"/>
      <c r="DG48" s="620"/>
      <c r="DH48" s="620"/>
      <c r="DI48" s="620"/>
      <c r="DJ48" s="620"/>
      <c r="DK48" s="620"/>
      <c r="DL48" s="620"/>
      <c r="DM48" s="620"/>
      <c r="DN48" s="620"/>
      <c r="DO48" s="620"/>
      <c r="DP48" s="620"/>
      <c r="DQ48" s="620"/>
      <c r="DR48" s="620"/>
      <c r="DS48" s="620"/>
      <c r="DT48" s="620"/>
      <c r="DU48" s="620"/>
      <c r="DV48" s="620"/>
      <c r="DW48" s="620"/>
      <c r="DX48" s="620"/>
    </row>
    <row r="49" spans="2:128" ht="18.75" customHeight="1">
      <c r="B49" s="743"/>
      <c r="C49" s="845"/>
      <c r="D49" s="844" t="s">
        <v>410</v>
      </c>
      <c r="E49" s="844"/>
      <c r="F49" s="844"/>
      <c r="G49" s="844"/>
      <c r="H49" s="402">
        <v>1</v>
      </c>
      <c r="I49" s="622"/>
      <c r="J49" s="622"/>
      <c r="K49" s="651"/>
      <c r="L49" s="621"/>
      <c r="M49" s="862"/>
      <c r="N49" s="862"/>
      <c r="O49" s="859"/>
      <c r="P49" s="859"/>
      <c r="Q49" s="859"/>
      <c r="R49" s="859"/>
      <c r="S49" s="863" t="str">
        <f>+IF(O49="","",TEXT(EDATE(O49,60)-1,"yyyy/mm/dd"))</f>
        <v/>
      </c>
      <c r="T49" s="863"/>
      <c r="U49" s="863"/>
      <c r="V49" s="863"/>
      <c r="W49" s="687" t="str">
        <f>+IF(COUNTA(I49:N49)=0,"OK",IF(COUNTA(I49:N49)&gt;0,
IF(I49="大",IF(OR(I49="",J49="",K49="",M49=""),"入力漏れ",IF(L49&lt;&gt;"","入力誤り","OK")),
IF(I49="知",IF(OR(I49="",J49="",K49="",L49="",M49=""),"入力漏れ","OK"),"入力漏れ")),"OK"))</f>
        <v>OK</v>
      </c>
      <c r="X49" s="687"/>
      <c r="Y49" s="687" t="str">
        <f t="shared" ref="Y49:Y54" si="3">+IF(O49="",IF(S49&lt;&gt;"","入力漏れ","OK"),IF(ISNUMBER(O49)=FALSE,"日付入力誤り","OK"))</f>
        <v>OK</v>
      </c>
      <c r="Z49" s="687"/>
      <c r="AA49" s="675" t="str">
        <f>+IF(I49="大",IF(COUNTA(I49,J49,K49,M49,O49,S49)=6,"OK","入力漏れ"),IF(I49="知",IF(COUNTA(I49:V49)=7,"OK","入力漏れ"),IF(I49="",IF(OR(W49&lt;&gt;"OK",Y49&lt;&gt;"OK",COUNTA(J49,K49,L49,M49,O49)&gt;0),"入力漏れ","OK"))))</f>
        <v>OK</v>
      </c>
      <c r="AB49" s="675"/>
      <c r="AX49" s="620"/>
      <c r="AY49" s="620"/>
      <c r="AZ49" s="620"/>
      <c r="BI49" s="620"/>
      <c r="BJ49" s="620"/>
      <c r="BK49" s="620">
        <f>+COUNTA(I49,J49,K49,L49,M49,O49)</f>
        <v>0</v>
      </c>
      <c r="BL49" s="620"/>
      <c r="BM49" s="620"/>
      <c r="BN49" s="620"/>
      <c r="BO49" s="620"/>
      <c r="BP49" s="620"/>
      <c r="BQ49" s="620"/>
      <c r="BR49" s="620"/>
      <c r="BS49" s="620"/>
      <c r="BT49" s="620"/>
      <c r="BU49" s="620"/>
      <c r="BV49" s="620"/>
      <c r="BW49" s="620"/>
      <c r="BX49" s="620"/>
      <c r="BY49" s="620"/>
      <c r="BZ49" s="620"/>
      <c r="CA49" s="620"/>
      <c r="CB49" s="620"/>
      <c r="CC49" s="620"/>
      <c r="CD49" s="620"/>
      <c r="CE49" s="620"/>
      <c r="CF49" s="620"/>
      <c r="CG49" s="620"/>
      <c r="CH49" s="620"/>
      <c r="CI49" s="620"/>
      <c r="CJ49" s="620"/>
      <c r="CK49" s="620"/>
      <c r="CL49" s="620"/>
      <c r="CM49" s="620"/>
      <c r="CN49" s="620"/>
      <c r="CO49" s="620"/>
      <c r="CP49" s="620"/>
      <c r="CQ49" s="620"/>
      <c r="CR49" s="620"/>
      <c r="CS49" s="620"/>
      <c r="CT49" s="620"/>
      <c r="CU49" s="620"/>
      <c r="CV49" s="620"/>
      <c r="CW49" s="620"/>
      <c r="CX49" s="620"/>
      <c r="CY49" s="620"/>
      <c r="CZ49" s="620"/>
      <c r="DA49" s="620"/>
      <c r="DB49" s="620"/>
      <c r="DC49" s="620"/>
      <c r="DD49" s="620"/>
      <c r="DE49" s="620"/>
      <c r="DF49" s="620"/>
      <c r="DG49" s="620"/>
      <c r="DH49" s="620"/>
      <c r="DI49" s="620"/>
      <c r="DJ49" s="620"/>
      <c r="DK49" s="620"/>
      <c r="DL49" s="620"/>
      <c r="DM49" s="620"/>
      <c r="DN49" s="620"/>
      <c r="DO49" s="620"/>
      <c r="DP49" s="620"/>
      <c r="DQ49" s="620"/>
      <c r="DR49" s="620"/>
      <c r="DS49" s="620"/>
      <c r="DT49" s="620"/>
      <c r="DU49" s="620"/>
      <c r="DV49" s="620"/>
      <c r="DW49" s="620"/>
      <c r="DX49" s="620"/>
    </row>
    <row r="50" spans="2:128" ht="18.75" customHeight="1">
      <c r="B50" s="743"/>
      <c r="C50" s="845"/>
      <c r="D50" s="844" t="s">
        <v>1090</v>
      </c>
      <c r="E50" s="844"/>
      <c r="F50" s="844"/>
      <c r="G50" s="844"/>
      <c r="H50" s="402">
        <v>2</v>
      </c>
      <c r="I50" s="395"/>
      <c r="J50" s="842"/>
      <c r="K50" s="843"/>
      <c r="L50" s="395"/>
      <c r="M50" s="862"/>
      <c r="N50" s="862"/>
      <c r="O50" s="859"/>
      <c r="P50" s="859"/>
      <c r="Q50" s="859"/>
      <c r="R50" s="859"/>
      <c r="S50" s="856" t="str">
        <f t="shared" ref="S50:S54" si="4">+IF(O50="","",TEXT(EDATE(O50,60)-1,"yyyy/mm/dd"))</f>
        <v/>
      </c>
      <c r="T50" s="857"/>
      <c r="U50" s="857"/>
      <c r="V50" s="858"/>
      <c r="W50" s="687" t="str">
        <f>+IF(COUNTA(I50:N50)&gt;0,IF(OR(J50="",M50=""),"入力漏れ","OK"),"OK")</f>
        <v>OK</v>
      </c>
      <c r="X50" s="687"/>
      <c r="Y50" s="687" t="str">
        <f t="shared" si="3"/>
        <v>OK</v>
      </c>
      <c r="Z50" s="687"/>
      <c r="AA50" s="675" t="str">
        <f>+IF(AND(OR(COUNTA(J50,M50,O50)=3,COUNTA(J50,M50,O50)=0),W50="OK",Y50="OK"),"OK","入力漏れ")</f>
        <v>OK</v>
      </c>
      <c r="AB50" s="675"/>
      <c r="AX50" s="620"/>
      <c r="AY50" s="620"/>
      <c r="AZ50" s="620"/>
      <c r="BI50" s="620"/>
      <c r="BJ50" s="620"/>
      <c r="BK50" s="620">
        <f>+COUNTA(J50,M50,O50)</f>
        <v>0</v>
      </c>
      <c r="BL50" s="620"/>
      <c r="BM50" s="620"/>
      <c r="BN50" s="620"/>
      <c r="BO50" s="620"/>
      <c r="BP50" s="620"/>
      <c r="BQ50" s="620"/>
      <c r="BR50" s="620"/>
      <c r="BS50" s="620"/>
      <c r="BT50" s="620"/>
      <c r="BU50" s="620"/>
      <c r="BV50" s="620"/>
      <c r="BW50" s="620"/>
      <c r="BX50" s="620"/>
      <c r="BY50" s="620"/>
      <c r="BZ50" s="620"/>
      <c r="CA50" s="620"/>
      <c r="CB50" s="620"/>
      <c r="CC50" s="620"/>
      <c r="CD50" s="620"/>
      <c r="CE50" s="620"/>
      <c r="CF50" s="620"/>
      <c r="CG50" s="620"/>
      <c r="CH50" s="620"/>
      <c r="CI50" s="620"/>
      <c r="CJ50" s="620"/>
      <c r="CK50" s="620"/>
      <c r="CL50" s="620"/>
      <c r="CM50" s="620"/>
      <c r="CN50" s="620"/>
      <c r="CO50" s="620"/>
      <c r="CP50" s="620"/>
      <c r="CQ50" s="620"/>
      <c r="CR50" s="620"/>
      <c r="CS50" s="620"/>
      <c r="CT50" s="620"/>
      <c r="CU50" s="620"/>
      <c r="CV50" s="620"/>
      <c r="CW50" s="620"/>
      <c r="CX50" s="620"/>
      <c r="CY50" s="620"/>
      <c r="CZ50" s="620"/>
      <c r="DA50" s="620"/>
      <c r="DB50" s="620"/>
      <c r="DC50" s="620"/>
      <c r="DD50" s="620"/>
      <c r="DE50" s="620"/>
      <c r="DF50" s="620"/>
      <c r="DG50" s="620"/>
      <c r="DH50" s="620"/>
      <c r="DI50" s="620"/>
      <c r="DJ50" s="620"/>
      <c r="DK50" s="620"/>
      <c r="DL50" s="620"/>
      <c r="DM50" s="620"/>
      <c r="DN50" s="620"/>
      <c r="DO50" s="620"/>
      <c r="DP50" s="620"/>
      <c r="DQ50" s="620"/>
      <c r="DR50" s="620"/>
      <c r="DS50" s="620"/>
      <c r="DT50" s="620"/>
      <c r="DU50" s="620"/>
      <c r="DV50" s="620"/>
      <c r="DW50" s="620"/>
      <c r="DX50" s="620"/>
    </row>
    <row r="51" spans="2:128">
      <c r="B51" s="743"/>
      <c r="C51" s="845"/>
      <c r="D51" s="844" t="s">
        <v>1091</v>
      </c>
      <c r="E51" s="844"/>
      <c r="F51" s="844"/>
      <c r="G51" s="844"/>
      <c r="H51" s="402">
        <v>3</v>
      </c>
      <c r="I51" s="395"/>
      <c r="J51" s="662" t="s">
        <v>2030</v>
      </c>
      <c r="K51" s="651"/>
      <c r="L51" s="395"/>
      <c r="M51" s="862"/>
      <c r="N51" s="862"/>
      <c r="O51" s="859"/>
      <c r="P51" s="859"/>
      <c r="Q51" s="859"/>
      <c r="R51" s="859"/>
      <c r="S51" s="856" t="str">
        <f t="shared" si="4"/>
        <v/>
      </c>
      <c r="T51" s="857"/>
      <c r="U51" s="857"/>
      <c r="V51" s="858"/>
      <c r="W51" s="687" t="str">
        <f>+IF(COUNTA(K51,M51)&gt;0,IF(OR(K51="",M51=""),"入力漏れ","OK"),"OK")</f>
        <v>OK</v>
      </c>
      <c r="X51" s="687"/>
      <c r="Y51" s="687" t="str">
        <f t="shared" si="3"/>
        <v>OK</v>
      </c>
      <c r="Z51" s="687"/>
      <c r="AA51" s="675" t="str">
        <f>+IF(AND(OR(COUNTA(K51,M51,O51)=3,COUNTA(K51,M51,O51)=0),W51="OK",Y51="OK"),"OK","入力漏れ")</f>
        <v>OK</v>
      </c>
      <c r="AB51" s="675"/>
      <c r="AX51" s="620"/>
      <c r="AY51" s="620"/>
      <c r="AZ51" s="620"/>
      <c r="BI51" s="620"/>
      <c r="BJ51" s="620"/>
      <c r="BK51" s="620">
        <f>+COUNTA(K51,M51,O51)</f>
        <v>0</v>
      </c>
      <c r="BL51" s="620"/>
      <c r="BM51" s="620"/>
      <c r="BN51" s="620"/>
      <c r="BO51" s="620"/>
      <c r="BP51" s="620"/>
      <c r="BQ51" s="620"/>
      <c r="BR51" s="620"/>
      <c r="BS51" s="620"/>
      <c r="BT51" s="620"/>
      <c r="BU51" s="620"/>
      <c r="BV51" s="620"/>
      <c r="BW51" s="620"/>
      <c r="BX51" s="620"/>
      <c r="BY51" s="620"/>
      <c r="BZ51" s="620"/>
      <c r="CA51" s="620"/>
      <c r="CB51" s="620"/>
      <c r="CC51" s="620"/>
      <c r="CD51" s="620"/>
      <c r="CE51" s="620"/>
      <c r="CF51" s="620"/>
      <c r="CG51" s="620"/>
      <c r="CH51" s="620"/>
      <c r="CI51" s="620"/>
      <c r="CJ51" s="620"/>
      <c r="CK51" s="620"/>
      <c r="CL51" s="620"/>
      <c r="CM51" s="620"/>
      <c r="CN51" s="620"/>
      <c r="CO51" s="620"/>
      <c r="CP51" s="620"/>
      <c r="CQ51" s="620"/>
      <c r="CR51" s="620"/>
      <c r="CS51" s="620"/>
      <c r="CT51" s="620"/>
      <c r="CU51" s="620"/>
      <c r="CV51" s="620"/>
      <c r="CW51" s="620"/>
      <c r="CX51" s="620"/>
      <c r="CY51" s="620"/>
      <c r="CZ51" s="620"/>
      <c r="DA51" s="620"/>
      <c r="DB51" s="620"/>
      <c r="DC51" s="620"/>
      <c r="DD51" s="620"/>
      <c r="DE51" s="620"/>
      <c r="DF51" s="620"/>
      <c r="DG51" s="620"/>
      <c r="DH51" s="620"/>
      <c r="DI51" s="620"/>
      <c r="DJ51" s="620"/>
      <c r="DK51" s="620"/>
      <c r="DL51" s="620"/>
      <c r="DM51" s="620"/>
      <c r="DN51" s="620"/>
      <c r="DO51" s="620"/>
      <c r="DP51" s="620"/>
      <c r="DQ51" s="620"/>
      <c r="DR51" s="620"/>
      <c r="DS51" s="620"/>
      <c r="DT51" s="620"/>
      <c r="DU51" s="620"/>
      <c r="DV51" s="620"/>
      <c r="DW51" s="620"/>
      <c r="DX51" s="620"/>
    </row>
    <row r="52" spans="2:128">
      <c r="B52" s="743"/>
      <c r="C52" s="845"/>
      <c r="D52" s="844" t="s">
        <v>1092</v>
      </c>
      <c r="E52" s="844"/>
      <c r="F52" s="844"/>
      <c r="G52" s="844"/>
      <c r="H52" s="402">
        <v>4</v>
      </c>
      <c r="I52" s="395"/>
      <c r="J52" s="662" t="s">
        <v>2031</v>
      </c>
      <c r="K52" s="651"/>
      <c r="L52" s="395"/>
      <c r="M52" s="862"/>
      <c r="N52" s="862"/>
      <c r="O52" s="859"/>
      <c r="P52" s="859"/>
      <c r="Q52" s="859"/>
      <c r="R52" s="859"/>
      <c r="S52" s="856" t="str">
        <f t="shared" si="4"/>
        <v/>
      </c>
      <c r="T52" s="857"/>
      <c r="U52" s="857"/>
      <c r="V52" s="858"/>
      <c r="W52" s="687" t="str">
        <f>+IF(COUNTA(K52,M52)&gt;0,IF(OR(K52="",M52=""),"入力漏れ","OK"),"OK")</f>
        <v>OK</v>
      </c>
      <c r="X52" s="687"/>
      <c r="Y52" s="687" t="str">
        <f t="shared" si="3"/>
        <v>OK</v>
      </c>
      <c r="Z52" s="687"/>
      <c r="AA52" s="675" t="str">
        <f>+IF(AND(OR(COUNTA(K52,M52,O52)=3,COUNTA(K52,M52,O52)=0),W52="OK",Y52="OK"),"OK","入力漏れ")</f>
        <v>OK</v>
      </c>
      <c r="AB52" s="675"/>
      <c r="AX52" s="620"/>
      <c r="AY52" s="620"/>
      <c r="AZ52" s="620"/>
      <c r="BI52" s="620"/>
      <c r="BJ52" s="620"/>
      <c r="BK52" s="620">
        <f>+COUNTA(K52,M52,O52)</f>
        <v>0</v>
      </c>
      <c r="BL52" s="620"/>
      <c r="BM52" s="620"/>
      <c r="BN52" s="620"/>
      <c r="BO52" s="620"/>
      <c r="BP52" s="620"/>
      <c r="BQ52" s="620"/>
      <c r="BR52" s="620"/>
      <c r="BS52" s="620"/>
      <c r="BT52" s="620"/>
      <c r="BU52" s="620"/>
      <c r="BV52" s="620"/>
      <c r="BW52" s="620"/>
      <c r="BX52" s="620"/>
      <c r="BY52" s="620"/>
      <c r="BZ52" s="620"/>
      <c r="CA52" s="620"/>
      <c r="CB52" s="620"/>
      <c r="CC52" s="620"/>
      <c r="CD52" s="620"/>
      <c r="CE52" s="620"/>
      <c r="CF52" s="620"/>
      <c r="CG52" s="620"/>
      <c r="CH52" s="620"/>
      <c r="CI52" s="620"/>
      <c r="CJ52" s="620"/>
      <c r="CK52" s="620"/>
      <c r="CL52" s="620"/>
      <c r="CM52" s="620"/>
      <c r="CN52" s="620"/>
      <c r="CO52" s="620"/>
      <c r="CP52" s="620"/>
      <c r="CQ52" s="620"/>
      <c r="CR52" s="620"/>
      <c r="CS52" s="620"/>
      <c r="CT52" s="620"/>
      <c r="CU52" s="620"/>
      <c r="CV52" s="620"/>
      <c r="CW52" s="620"/>
      <c r="CX52" s="620"/>
      <c r="CY52" s="620"/>
      <c r="CZ52" s="620"/>
      <c r="DA52" s="620"/>
      <c r="DB52" s="620"/>
      <c r="DC52" s="620"/>
      <c r="DD52" s="620"/>
      <c r="DE52" s="620"/>
      <c r="DF52" s="620"/>
      <c r="DG52" s="620"/>
      <c r="DH52" s="620"/>
      <c r="DI52" s="620"/>
      <c r="DJ52" s="620"/>
      <c r="DK52" s="620"/>
      <c r="DL52" s="620"/>
      <c r="DM52" s="620"/>
      <c r="DN52" s="620"/>
      <c r="DO52" s="620"/>
      <c r="DP52" s="620"/>
      <c r="DQ52" s="620"/>
      <c r="DR52" s="620"/>
      <c r="DS52" s="620"/>
      <c r="DT52" s="620"/>
      <c r="DU52" s="620"/>
      <c r="DV52" s="620"/>
      <c r="DW52" s="620"/>
      <c r="DX52" s="620"/>
    </row>
    <row r="53" spans="2:128">
      <c r="B53" s="743"/>
      <c r="C53" s="845"/>
      <c r="D53" s="844" t="s">
        <v>1093</v>
      </c>
      <c r="E53" s="844"/>
      <c r="F53" s="844"/>
      <c r="G53" s="844"/>
      <c r="H53" s="402">
        <v>5</v>
      </c>
      <c r="I53" s="395"/>
      <c r="J53" s="662" t="s">
        <v>2032</v>
      </c>
      <c r="K53" s="651"/>
      <c r="L53" s="395"/>
      <c r="M53" s="862"/>
      <c r="N53" s="862"/>
      <c r="O53" s="859"/>
      <c r="P53" s="859"/>
      <c r="Q53" s="859"/>
      <c r="R53" s="859"/>
      <c r="S53" s="856" t="str">
        <f t="shared" si="4"/>
        <v/>
      </c>
      <c r="T53" s="857"/>
      <c r="U53" s="857"/>
      <c r="V53" s="858"/>
      <c r="W53" s="687" t="str">
        <f>+IF(COUNTA(K53,M53)&gt;0,IF(OR(K53="",M53=""),"入力漏れ","OK"),"OK")</f>
        <v>OK</v>
      </c>
      <c r="X53" s="687"/>
      <c r="Y53" s="687" t="str">
        <f t="shared" si="3"/>
        <v>OK</v>
      </c>
      <c r="Z53" s="687"/>
      <c r="AA53" s="675" t="str">
        <f>+IF(AND(OR(COUNTA(K53,M53,O53)=3,COUNTA(K53,M53,O53)=0),W53="OK",Y53="OK"),"OK","入力漏れ")</f>
        <v>OK</v>
      </c>
      <c r="AB53" s="675"/>
      <c r="BK53" s="620">
        <f>+COUNTA(K53,M53,O53)</f>
        <v>0</v>
      </c>
    </row>
    <row r="54" spans="2:128" ht="19.5">
      <c r="B54" s="743"/>
      <c r="C54" s="845"/>
      <c r="D54" s="844" t="s">
        <v>1094</v>
      </c>
      <c r="E54" s="844"/>
      <c r="F54" s="844"/>
      <c r="G54" s="844"/>
      <c r="H54" s="402">
        <v>6</v>
      </c>
      <c r="I54" s="622"/>
      <c r="J54" s="860"/>
      <c r="K54" s="861"/>
      <c r="L54" s="663"/>
      <c r="M54" s="862"/>
      <c r="N54" s="862"/>
      <c r="O54" s="859"/>
      <c r="P54" s="859"/>
      <c r="Q54" s="859"/>
      <c r="R54" s="859"/>
      <c r="S54" s="856" t="str">
        <f t="shared" si="4"/>
        <v/>
      </c>
      <c r="T54" s="857"/>
      <c r="U54" s="857"/>
      <c r="V54" s="858"/>
      <c r="W54" s="687" t="str">
        <f>+IF(COUNTA(I54,J54,M54)&gt;0,IF(OR(I54="",J54="",M54=""),"入力漏れ","OK"),"OK")</f>
        <v>OK</v>
      </c>
      <c r="X54" s="687"/>
      <c r="Y54" s="687" t="str">
        <f t="shared" si="3"/>
        <v>OK</v>
      </c>
      <c r="Z54" s="687"/>
      <c r="AA54" s="675" t="str">
        <f>+IF(AND(OR(COUNTA(I54,J54,M54,O54)=4,COUNTA(I54,J54,M54,O54)=0),W54="OK",Y54="OK"),"OK","入力漏れ")</f>
        <v>OK</v>
      </c>
      <c r="AB54" s="675"/>
      <c r="BK54" s="620">
        <f>+COUNTA(I54,J54,M54,O54)</f>
        <v>0</v>
      </c>
    </row>
    <row r="55" spans="2:128" ht="22.5">
      <c r="B55" s="397" t="s">
        <v>1113</v>
      </c>
      <c r="C55" s="757" t="s">
        <v>1114</v>
      </c>
      <c r="D55" s="757"/>
      <c r="E55" s="757"/>
      <c r="F55" s="854"/>
      <c r="G55" s="854"/>
      <c r="H55" s="854"/>
      <c r="I55" s="855"/>
      <c r="J55" s="855"/>
      <c r="K55" s="855"/>
      <c r="L55" s="855"/>
    </row>
    <row r="56" spans="2:128" ht="18.75" customHeight="1">
      <c r="B56" s="766" t="s">
        <v>1122</v>
      </c>
      <c r="C56" s="665" t="s">
        <v>1116</v>
      </c>
      <c r="D56" s="666"/>
      <c r="E56" s="667"/>
      <c r="F56" s="674" t="s">
        <v>107</v>
      </c>
      <c r="G56" s="675"/>
      <c r="H56" s="675"/>
      <c r="I56" s="676" t="s">
        <v>1117</v>
      </c>
      <c r="J56" s="676"/>
      <c r="K56" s="676"/>
      <c r="L56" s="676"/>
      <c r="M56" s="676"/>
      <c r="N56" s="676"/>
      <c r="O56" s="676"/>
      <c r="P56" s="676"/>
      <c r="Q56" s="676"/>
      <c r="R56" s="676"/>
      <c r="S56" s="676"/>
      <c r="T56" s="676"/>
      <c r="U56" s="676"/>
      <c r="V56" s="676"/>
    </row>
    <row r="57" spans="2:128">
      <c r="B57" s="868"/>
      <c r="C57" s="668"/>
      <c r="D57" s="669"/>
      <c r="E57" s="670"/>
      <c r="F57" s="674"/>
      <c r="G57" s="675"/>
      <c r="H57" s="675"/>
      <c r="I57" s="403" t="s">
        <v>111</v>
      </c>
      <c r="J57" s="403" t="s">
        <v>112</v>
      </c>
      <c r="K57" s="403" t="s">
        <v>113</v>
      </c>
      <c r="L57" s="403" t="s">
        <v>114</v>
      </c>
      <c r="M57" s="403" t="s">
        <v>115</v>
      </c>
      <c r="N57" s="403" t="s">
        <v>116</v>
      </c>
      <c r="O57" s="403" t="s">
        <v>117</v>
      </c>
      <c r="P57" s="403" t="s">
        <v>118</v>
      </c>
      <c r="Q57" s="403" t="s">
        <v>119</v>
      </c>
      <c r="R57" s="403" t="s">
        <v>120</v>
      </c>
      <c r="S57" s="403" t="s">
        <v>121</v>
      </c>
      <c r="T57" s="403" t="s">
        <v>122</v>
      </c>
      <c r="U57" s="403" t="s">
        <v>123</v>
      </c>
      <c r="V57" s="403" t="s">
        <v>124</v>
      </c>
    </row>
    <row r="58" spans="2:128">
      <c r="B58" s="868"/>
      <c r="C58" s="668"/>
      <c r="D58" s="669"/>
      <c r="E58" s="670"/>
      <c r="F58" s="677" t="s">
        <v>230</v>
      </c>
      <c r="G58" s="678"/>
      <c r="H58" s="678"/>
      <c r="I58" s="621"/>
      <c r="J58" s="621"/>
      <c r="K58" s="621"/>
      <c r="L58" s="621"/>
      <c r="M58" s="621"/>
      <c r="N58" s="621" t="s">
        <v>1123</v>
      </c>
      <c r="O58" s="621"/>
      <c r="P58" s="621"/>
      <c r="Q58" s="621"/>
      <c r="R58" s="621"/>
      <c r="S58" s="621"/>
      <c r="T58" s="621"/>
      <c r="U58" s="621"/>
      <c r="V58" s="621"/>
    </row>
    <row r="59" spans="2:128">
      <c r="B59" s="868"/>
      <c r="C59" s="668"/>
      <c r="D59" s="669"/>
      <c r="E59" s="670"/>
      <c r="F59" s="677" t="s">
        <v>243</v>
      </c>
      <c r="G59" s="678"/>
      <c r="H59" s="678"/>
      <c r="I59" s="621"/>
      <c r="J59" s="621"/>
      <c r="K59" s="621"/>
      <c r="L59" s="621" t="s">
        <v>1123</v>
      </c>
      <c r="M59" s="621"/>
      <c r="N59" s="621"/>
      <c r="O59" s="621"/>
      <c r="P59" s="621"/>
      <c r="Q59" s="621"/>
      <c r="R59" s="621"/>
      <c r="S59" s="621"/>
      <c r="T59" s="621"/>
      <c r="U59" s="621"/>
      <c r="V59" s="621"/>
    </row>
    <row r="60" spans="2:128">
      <c r="B60" s="868"/>
      <c r="C60" s="668"/>
      <c r="D60" s="669"/>
      <c r="E60" s="670"/>
      <c r="F60" s="677" t="s">
        <v>237</v>
      </c>
      <c r="G60" s="678"/>
      <c r="H60" s="678"/>
      <c r="I60" s="621"/>
      <c r="J60" s="621"/>
      <c r="K60" s="621"/>
      <c r="L60" s="621"/>
      <c r="M60" s="621"/>
      <c r="N60" s="621"/>
      <c r="O60" s="621"/>
      <c r="P60" s="621"/>
      <c r="Q60" s="621"/>
      <c r="R60" s="621" t="s">
        <v>1123</v>
      </c>
      <c r="S60" s="621"/>
      <c r="T60" s="621"/>
      <c r="U60" s="621"/>
      <c r="V60" s="621"/>
    </row>
    <row r="61" spans="2:128">
      <c r="B61" s="868"/>
      <c r="C61" s="668"/>
      <c r="D61" s="669"/>
      <c r="E61" s="670"/>
      <c r="F61" s="677" t="s">
        <v>173</v>
      </c>
      <c r="G61" s="678"/>
      <c r="H61" s="678"/>
      <c r="I61" s="621"/>
      <c r="J61" s="621"/>
      <c r="K61" s="621"/>
      <c r="L61" s="621"/>
      <c r="M61" s="621"/>
      <c r="N61" s="621"/>
      <c r="O61" s="621"/>
      <c r="P61" s="621"/>
      <c r="Q61" s="621"/>
      <c r="R61" s="621"/>
      <c r="S61" s="621"/>
      <c r="T61" s="621"/>
      <c r="U61" s="621"/>
      <c r="V61" s="621"/>
    </row>
    <row r="62" spans="2:128">
      <c r="B62" s="868"/>
      <c r="C62" s="668"/>
      <c r="D62" s="669"/>
      <c r="E62" s="670"/>
      <c r="F62" s="677" t="s">
        <v>1118</v>
      </c>
      <c r="G62" s="678"/>
      <c r="H62" s="678"/>
      <c r="I62" s="621"/>
      <c r="J62" s="621"/>
      <c r="K62" s="621"/>
      <c r="L62" s="621"/>
      <c r="M62" s="621"/>
      <c r="N62" s="621"/>
      <c r="O62" s="621"/>
      <c r="P62" s="621"/>
      <c r="Q62" s="621"/>
      <c r="R62" s="621"/>
      <c r="S62" s="621"/>
      <c r="T62" s="621"/>
      <c r="U62" s="621"/>
      <c r="V62" s="621"/>
    </row>
    <row r="63" spans="2:128">
      <c r="B63" s="868"/>
      <c r="C63" s="668"/>
      <c r="D63" s="669"/>
      <c r="E63" s="670"/>
      <c r="F63" s="674" t="s">
        <v>107</v>
      </c>
      <c r="G63" s="675"/>
      <c r="H63" s="675"/>
      <c r="I63" s="676" t="s">
        <v>1120</v>
      </c>
      <c r="J63" s="676"/>
      <c r="K63" s="676"/>
      <c r="L63" s="676"/>
      <c r="M63" s="676"/>
      <c r="N63" s="676"/>
      <c r="O63" s="676"/>
      <c r="P63" s="676"/>
      <c r="Q63" s="676"/>
      <c r="R63" s="676"/>
      <c r="S63" s="388"/>
      <c r="T63" s="388"/>
      <c r="U63" s="388"/>
      <c r="V63" s="396"/>
    </row>
    <row r="64" spans="2:128">
      <c r="B64" s="868"/>
      <c r="C64" s="668"/>
      <c r="D64" s="669"/>
      <c r="E64" s="670"/>
      <c r="F64" s="674"/>
      <c r="G64" s="675"/>
      <c r="H64" s="675"/>
      <c r="I64" s="403" t="s">
        <v>150</v>
      </c>
      <c r="J64" s="403" t="s">
        <v>151</v>
      </c>
      <c r="K64" s="403" t="s">
        <v>152</v>
      </c>
      <c r="L64" s="403" t="s">
        <v>153</v>
      </c>
      <c r="M64" s="403" t="s">
        <v>154</v>
      </c>
      <c r="N64" s="403" t="s">
        <v>117</v>
      </c>
      <c r="O64" s="403" t="s">
        <v>155</v>
      </c>
      <c r="P64" s="403" t="s">
        <v>156</v>
      </c>
      <c r="Q64" s="403" t="s">
        <v>157</v>
      </c>
      <c r="R64" s="403" t="s">
        <v>123</v>
      </c>
      <c r="S64" s="388"/>
      <c r="T64" s="684" t="s">
        <v>1190</v>
      </c>
      <c r="U64" s="684"/>
      <c r="V64" s="396"/>
    </row>
    <row r="65" spans="2:68">
      <c r="B65" s="868"/>
      <c r="C65" s="668"/>
      <c r="D65" s="669"/>
      <c r="E65" s="670"/>
      <c r="F65" s="677" t="s">
        <v>1118</v>
      </c>
      <c r="G65" s="678"/>
      <c r="H65" s="678"/>
      <c r="I65" s="621"/>
      <c r="J65" s="621"/>
      <c r="K65" s="621"/>
      <c r="L65" s="621"/>
      <c r="M65" s="621"/>
      <c r="N65" s="621"/>
      <c r="O65" s="621"/>
      <c r="P65" s="621"/>
      <c r="Q65" s="621"/>
      <c r="R65" s="621"/>
      <c r="S65" s="388"/>
      <c r="T65" s="687" t="str">
        <f>+IF(COUNTIF(I58:V62,"○")+COUNTIF(I65:R66,"○")&gt;0,"OK","入力漏れ")</f>
        <v>入力漏れ</v>
      </c>
      <c r="U65" s="687"/>
      <c r="V65" s="396"/>
      <c r="X65" s="420"/>
    </row>
    <row r="66" spans="2:68">
      <c r="B66" s="868"/>
      <c r="C66" s="668"/>
      <c r="D66" s="669"/>
      <c r="E66" s="670"/>
      <c r="F66" s="688" t="s">
        <v>1119</v>
      </c>
      <c r="G66" s="689"/>
      <c r="H66" s="689"/>
      <c r="I66" s="621"/>
      <c r="J66" s="621"/>
      <c r="K66" s="621"/>
      <c r="L66" s="621"/>
      <c r="M66" s="621"/>
      <c r="N66" s="621"/>
      <c r="O66" s="621"/>
      <c r="P66" s="621"/>
      <c r="Q66" s="621"/>
      <c r="R66" s="621"/>
      <c r="S66" s="388"/>
      <c r="T66" s="388"/>
      <c r="U66" s="388"/>
      <c r="V66" s="396"/>
    </row>
    <row r="67" spans="2:68">
      <c r="B67" s="868"/>
      <c r="C67" s="668"/>
      <c r="D67" s="669"/>
      <c r="E67" s="670"/>
      <c r="F67" s="690" t="s">
        <v>1121</v>
      </c>
      <c r="G67" s="691"/>
      <c r="H67" s="691"/>
      <c r="I67" s="691"/>
      <c r="J67" s="691"/>
      <c r="K67" s="691"/>
      <c r="L67" s="691"/>
      <c r="M67" s="691"/>
      <c r="N67" s="691"/>
      <c r="O67" s="691"/>
      <c r="P67" s="691"/>
      <c r="Q67" s="691"/>
      <c r="R67" s="691"/>
      <c r="S67" s="691"/>
      <c r="T67" s="691"/>
      <c r="U67" s="691"/>
      <c r="V67" s="692"/>
    </row>
    <row r="68" spans="2:68">
      <c r="B68" s="767"/>
      <c r="C68" s="671"/>
      <c r="D68" s="672"/>
      <c r="E68" s="673"/>
      <c r="F68" s="693"/>
      <c r="G68" s="694"/>
      <c r="H68" s="694"/>
      <c r="I68" s="694"/>
      <c r="J68" s="694"/>
      <c r="K68" s="694"/>
      <c r="L68" s="694"/>
      <c r="M68" s="694"/>
      <c r="N68" s="694"/>
      <c r="O68" s="694"/>
      <c r="P68" s="694"/>
      <c r="Q68" s="694"/>
      <c r="R68" s="694"/>
      <c r="S68" s="694"/>
      <c r="T68" s="694"/>
      <c r="U68" s="694"/>
      <c r="V68" s="695"/>
    </row>
    <row r="69" spans="2:68" ht="18.75" customHeight="1">
      <c r="B69" s="743" t="s">
        <v>1129</v>
      </c>
      <c r="C69" s="845" t="s">
        <v>1124</v>
      </c>
      <c r="D69" s="681" t="s">
        <v>107</v>
      </c>
      <c r="E69" s="681"/>
      <c r="F69" s="681"/>
      <c r="G69" s="681"/>
      <c r="H69" s="681"/>
      <c r="I69" s="403" t="s">
        <v>137</v>
      </c>
      <c r="J69" s="681" t="s">
        <v>1125</v>
      </c>
      <c r="K69" s="681"/>
      <c r="L69" s="681"/>
      <c r="M69" s="681"/>
      <c r="N69" s="681"/>
      <c r="O69" s="681" t="s">
        <v>140</v>
      </c>
      <c r="P69" s="681"/>
      <c r="Q69" s="684" t="s">
        <v>2024</v>
      </c>
      <c r="R69" s="684"/>
    </row>
    <row r="70" spans="2:68" ht="18.75" customHeight="1">
      <c r="B70" s="743"/>
      <c r="C70" s="845"/>
      <c r="D70" s="391">
        <v>1</v>
      </c>
      <c r="E70" s="736" t="s">
        <v>159</v>
      </c>
      <c r="F70" s="736"/>
      <c r="G70" s="736"/>
      <c r="H70" s="736"/>
      <c r="I70" s="621" t="s">
        <v>1123</v>
      </c>
      <c r="J70" s="733"/>
      <c r="K70" s="733"/>
      <c r="L70" s="733"/>
      <c r="M70" s="733"/>
      <c r="N70" s="621"/>
      <c r="O70" s="679"/>
      <c r="P70" s="679"/>
      <c r="Q70" s="685" t="str">
        <f>+IF(AND(BP70=0,I70="○"),"許可漏れ",IF(OR(AND(I70="○",N70&lt;&gt;"○",O70=""),AND(I70="○",N70&lt;&gt;"○",O70&lt;&gt;""),AND(I70="○",N70="○",O70=""),AND(I70&lt;&gt;"○",N70="○",O70=""),AND(I70&lt;&gt;"○",N70&lt;&gt;"○",O70&lt;&gt;""),AND(I70&lt;&gt;"○",N70="○",O70=""),AND(I70&lt;&gt;"○",N70="○",O70&lt;&gt;"")),"入力漏れ","OK"))</f>
        <v>OK</v>
      </c>
      <c r="R70" s="674"/>
      <c r="BO70" s="620">
        <v>1</v>
      </c>
      <c r="BP70" s="620">
        <f>+IF(SUM(E37,I37,J37,R37,AD37,AG37)&gt;0,1,0)</f>
        <v>0</v>
      </c>
    </row>
    <row r="71" spans="2:68" ht="18.75" customHeight="1">
      <c r="B71" s="743"/>
      <c r="C71" s="845"/>
      <c r="D71" s="391">
        <v>2</v>
      </c>
      <c r="E71" s="736" t="s">
        <v>162</v>
      </c>
      <c r="F71" s="736"/>
      <c r="G71" s="736"/>
      <c r="H71" s="736"/>
      <c r="I71" s="621"/>
      <c r="J71" s="733"/>
      <c r="K71" s="733"/>
      <c r="L71" s="733"/>
      <c r="M71" s="733"/>
      <c r="N71" s="621"/>
      <c r="O71" s="679"/>
      <c r="P71" s="679"/>
      <c r="Q71" s="685" t="str">
        <f t="shared" ref="Q71" si="5">+IF(AND(BP71=0,I71="○"),"許可漏れ",IF(OR(AND(I71="○",N71&lt;&gt;"○",O71=""),AND(I71="○",N71&lt;&gt;"○",O71&lt;&gt;""),AND(I71="○",N71="○",O71=""),AND(I71&lt;&gt;"○",N71="○",O71=""),AND(I71&lt;&gt;"○",N71&lt;&gt;"○",O71&lt;&gt;""),AND(I71&lt;&gt;"○",N71="○",O71=""),AND(I71&lt;&gt;"○",N71="○",O71&lt;&gt;"")),"入力漏れ","OK"))</f>
        <v>OK</v>
      </c>
      <c r="R71" s="674"/>
      <c r="BO71" s="620">
        <v>2</v>
      </c>
      <c r="BP71" s="620">
        <f>+IF(SUM(E37,I37,J37,R37,AD37,AG37)&gt;0,1,0)</f>
        <v>0</v>
      </c>
    </row>
    <row r="72" spans="2:68" ht="18.75" customHeight="1">
      <c r="B72" s="743"/>
      <c r="C72" s="845"/>
      <c r="D72" s="391">
        <v>3</v>
      </c>
      <c r="E72" s="736" t="s">
        <v>165</v>
      </c>
      <c r="F72" s="736"/>
      <c r="G72" s="736"/>
      <c r="H72" s="736"/>
      <c r="I72" s="621"/>
      <c r="J72" s="733"/>
      <c r="K72" s="733"/>
      <c r="L72" s="733"/>
      <c r="M72" s="733"/>
      <c r="N72" s="623"/>
      <c r="O72" s="679"/>
      <c r="P72" s="679"/>
      <c r="Q72" s="685" t="str">
        <f>+IF(AND(BP72=0,I72="○"),"許可漏れ",IF(OR(AND(I72="○",N72&lt;&gt;"○",O72=""),AND(I72="○",N72&lt;&gt;"○",O72&lt;&gt;""),AND(I72="○",N72="○",O72=""),AND(I72&lt;&gt;"○",N72="○",O72=""),AND(I72&lt;&gt;"○",N72&lt;&gt;"○",O72&lt;&gt;""),AND(I72&lt;&gt;"○",N72="○",O72=""),AND(I72&lt;&gt;"○",N72="○",O72&lt;&gt;"")),"入力漏れ","OK"))</f>
        <v>OK</v>
      </c>
      <c r="R72" s="674"/>
      <c r="BO72" s="620">
        <v>3</v>
      </c>
      <c r="BP72" s="620">
        <f>+IF(SUM(E37,I37,J37,R37,AD37,AG37)&gt;0,1,0)</f>
        <v>0</v>
      </c>
    </row>
    <row r="73" spans="2:68" ht="18.75" customHeight="1">
      <c r="B73" s="743"/>
      <c r="C73" s="845"/>
      <c r="D73" s="391">
        <v>4</v>
      </c>
      <c r="E73" s="736" t="s">
        <v>173</v>
      </c>
      <c r="F73" s="736"/>
      <c r="G73" s="736"/>
      <c r="H73" s="736"/>
      <c r="I73" s="621"/>
      <c r="J73" s="696"/>
      <c r="K73" s="696"/>
      <c r="L73" s="696"/>
      <c r="M73" s="696"/>
      <c r="N73" s="696"/>
      <c r="O73" s="679"/>
      <c r="P73" s="679"/>
      <c r="Q73" s="685" t="str">
        <f>+IF(OR(AND(I73="○",J73="",O73=""),AND(I73="○",J73="",O73&lt;&gt;""),AND(I73="○",J73&lt;&gt;"",O73=""),AND(I73&lt;&gt;"○",J73&lt;&gt;"",O73=""),AND(I73&lt;&gt;"○",J73="",O73&lt;&gt;""),AND(I73&lt;&gt;"○",J73&lt;&gt;"",O73=""),AND(I73&lt;&gt;"○",J73&lt;&gt;"",O73&lt;&gt;"")),"入力漏れ","OK")</f>
        <v>OK</v>
      </c>
      <c r="R73" s="674"/>
      <c r="BO73" s="620">
        <v>4</v>
      </c>
      <c r="BP73" s="620"/>
    </row>
    <row r="74" spans="2:68" ht="18.75" customHeight="1">
      <c r="B74" s="743"/>
      <c r="C74" s="845"/>
      <c r="D74" s="391">
        <v>5</v>
      </c>
      <c r="E74" s="736" t="s">
        <v>181</v>
      </c>
      <c r="F74" s="736"/>
      <c r="G74" s="736"/>
      <c r="H74" s="736"/>
      <c r="I74" s="621"/>
      <c r="J74" s="733"/>
      <c r="K74" s="733"/>
      <c r="L74" s="733"/>
      <c r="M74" s="733"/>
      <c r="N74" s="621"/>
      <c r="O74" s="679"/>
      <c r="P74" s="679"/>
      <c r="Q74" s="685" t="str">
        <f t="shared" ref="Q74:Q83" si="6">+IF(AND(BP74=0,I74="○"),"許可漏れ",IF(OR(AND(I74="○",N74&lt;&gt;"○",O74=""),AND(I74="○",N74&lt;&gt;"○",O74&lt;&gt;""),AND(I74="○",N74="○",O74=""),AND(I74&lt;&gt;"○",N74="○",O74=""),AND(I74&lt;&gt;"○",N74&lt;&gt;"○",O74&lt;&gt;""),AND(I74&lt;&gt;"○",N74="○",O74=""),AND(I74&lt;&gt;"○",N74="○",O74&lt;&gt;"")),"入力漏れ","OK"))</f>
        <v>OK</v>
      </c>
      <c r="R74" s="674"/>
      <c r="BO74" s="620">
        <v>5</v>
      </c>
      <c r="BP74" s="620">
        <f>+IF(SUM(E37,I37,J37,R37,AD37,AG37)&gt;0,1,0)</f>
        <v>0</v>
      </c>
    </row>
    <row r="75" spans="2:68" ht="18.75" customHeight="1">
      <c r="B75" s="743"/>
      <c r="C75" s="845"/>
      <c r="D75" s="391">
        <v>6</v>
      </c>
      <c r="E75" s="736" t="s">
        <v>189</v>
      </c>
      <c r="F75" s="736"/>
      <c r="G75" s="736"/>
      <c r="H75" s="736"/>
      <c r="I75" s="621"/>
      <c r="J75" s="733"/>
      <c r="K75" s="733"/>
      <c r="L75" s="733"/>
      <c r="M75" s="733"/>
      <c r="N75" s="621"/>
      <c r="O75" s="679"/>
      <c r="P75" s="679"/>
      <c r="Q75" s="685" t="str">
        <f t="shared" si="6"/>
        <v>OK</v>
      </c>
      <c r="R75" s="674"/>
      <c r="BO75" s="620">
        <v>6</v>
      </c>
      <c r="BP75" s="620">
        <f>+IF(SUM(Q37)&gt;0,1,0)</f>
        <v>0</v>
      </c>
    </row>
    <row r="76" spans="2:68" ht="18.75" customHeight="1">
      <c r="B76" s="743"/>
      <c r="C76" s="845"/>
      <c r="D76" s="391">
        <v>7</v>
      </c>
      <c r="E76" s="736" t="s">
        <v>196</v>
      </c>
      <c r="F76" s="736"/>
      <c r="G76" s="736"/>
      <c r="H76" s="736"/>
      <c r="I76" s="621"/>
      <c r="J76" s="733"/>
      <c r="K76" s="733"/>
      <c r="L76" s="733"/>
      <c r="M76" s="733"/>
      <c r="N76" s="621"/>
      <c r="O76" s="679"/>
      <c r="P76" s="679"/>
      <c r="Q76" s="685" t="str">
        <f t="shared" si="6"/>
        <v>OK</v>
      </c>
      <c r="R76" s="674"/>
      <c r="BO76" s="620">
        <v>7</v>
      </c>
      <c r="BP76" s="620">
        <f>+IF(SUM(O37)&gt;0,1,0)</f>
        <v>0</v>
      </c>
    </row>
    <row r="77" spans="2:68" ht="18.75" customHeight="1">
      <c r="B77" s="743"/>
      <c r="C77" s="845"/>
      <c r="D77" s="391">
        <v>8</v>
      </c>
      <c r="E77" s="736" t="s">
        <v>204</v>
      </c>
      <c r="F77" s="736"/>
      <c r="G77" s="736"/>
      <c r="H77" s="736"/>
      <c r="I77" s="621"/>
      <c r="J77" s="733"/>
      <c r="K77" s="733"/>
      <c r="L77" s="733"/>
      <c r="M77" s="733"/>
      <c r="N77" s="621"/>
      <c r="O77" s="679"/>
      <c r="P77" s="679"/>
      <c r="Q77" s="685" t="str">
        <f t="shared" si="6"/>
        <v>OK</v>
      </c>
      <c r="R77" s="674"/>
      <c r="BO77" s="620">
        <v>8</v>
      </c>
      <c r="BP77" s="620">
        <f>+IF(SUM(F37:K37)+SUM(N37:P37)+SUM(S37,T37,V37,W37,AC37,AF37)&gt;0,1,0)</f>
        <v>0</v>
      </c>
    </row>
    <row r="78" spans="2:68" ht="18.75" customHeight="1">
      <c r="B78" s="743"/>
      <c r="C78" s="845"/>
      <c r="D78" s="391">
        <v>9</v>
      </c>
      <c r="E78" s="736" t="s">
        <v>211</v>
      </c>
      <c r="F78" s="736"/>
      <c r="G78" s="736"/>
      <c r="H78" s="736"/>
      <c r="I78" s="621"/>
      <c r="J78" s="733"/>
      <c r="K78" s="733"/>
      <c r="L78" s="733"/>
      <c r="M78" s="733"/>
      <c r="N78" s="621"/>
      <c r="O78" s="679"/>
      <c r="P78" s="679"/>
      <c r="Q78" s="685" t="str">
        <f t="shared" si="6"/>
        <v>OK</v>
      </c>
      <c r="R78" s="674"/>
      <c r="BO78" s="620">
        <v>9</v>
      </c>
      <c r="BP78" s="620">
        <f>+IF(SUM(L37,Z37,AE37)&gt;0,1,0)</f>
        <v>0</v>
      </c>
    </row>
    <row r="79" spans="2:68" ht="18.75" customHeight="1">
      <c r="B79" s="743"/>
      <c r="C79" s="845"/>
      <c r="D79" s="391">
        <v>10</v>
      </c>
      <c r="E79" s="736" t="s">
        <v>219</v>
      </c>
      <c r="F79" s="736"/>
      <c r="G79" s="736"/>
      <c r="H79" s="736"/>
      <c r="I79" s="621"/>
      <c r="J79" s="733"/>
      <c r="K79" s="733"/>
      <c r="L79" s="733"/>
      <c r="M79" s="733"/>
      <c r="N79" s="621"/>
      <c r="O79" s="679"/>
      <c r="P79" s="679"/>
      <c r="Q79" s="685" t="str">
        <f t="shared" si="6"/>
        <v>OK</v>
      </c>
      <c r="R79" s="674"/>
      <c r="BO79" s="620">
        <v>10</v>
      </c>
      <c r="BP79" s="620">
        <f>+IF(SUM(M37,Y37,AB37,AD37,AE37,AF37)&gt;0,1,0)</f>
        <v>0</v>
      </c>
    </row>
    <row r="80" spans="2:68" ht="18.75" customHeight="1">
      <c r="B80" s="743"/>
      <c r="C80" s="845"/>
      <c r="D80" s="391">
        <v>11</v>
      </c>
      <c r="E80" s="736" t="s">
        <v>226</v>
      </c>
      <c r="F80" s="736"/>
      <c r="G80" s="736"/>
      <c r="H80" s="736"/>
      <c r="I80" s="621"/>
      <c r="J80" s="733"/>
      <c r="K80" s="733"/>
      <c r="L80" s="733"/>
      <c r="M80" s="733"/>
      <c r="N80" s="621"/>
      <c r="O80" s="679"/>
      <c r="P80" s="679"/>
      <c r="Q80" s="685" t="str">
        <f t="shared" si="6"/>
        <v>OK</v>
      </c>
      <c r="R80" s="674"/>
      <c r="BO80" s="620">
        <v>11</v>
      </c>
      <c r="BP80" s="620">
        <f>+IF(SUM(U37)&gt;0,1,0)</f>
        <v>0</v>
      </c>
    </row>
    <row r="81" spans="2:68">
      <c r="B81" s="743"/>
      <c r="C81" s="845"/>
      <c r="D81" s="391">
        <v>12</v>
      </c>
      <c r="E81" s="736" t="s">
        <v>234</v>
      </c>
      <c r="F81" s="736"/>
      <c r="G81" s="736"/>
      <c r="H81" s="736"/>
      <c r="I81" s="621"/>
      <c r="J81" s="733"/>
      <c r="K81" s="733"/>
      <c r="L81" s="733"/>
      <c r="M81" s="733"/>
      <c r="N81" s="621"/>
      <c r="O81" s="679"/>
      <c r="P81" s="679"/>
      <c r="Q81" s="685" t="str">
        <f t="shared" si="6"/>
        <v>OK</v>
      </c>
      <c r="R81" s="674"/>
      <c r="BO81" s="620">
        <v>12</v>
      </c>
      <c r="BP81" s="620">
        <f>+IF(SUM(I37)&gt;0,1,0)</f>
        <v>0</v>
      </c>
    </row>
    <row r="82" spans="2:68">
      <c r="B82" s="743"/>
      <c r="C82" s="845"/>
      <c r="D82" s="391">
        <v>13</v>
      </c>
      <c r="E82" s="736" t="s">
        <v>239</v>
      </c>
      <c r="F82" s="736"/>
      <c r="G82" s="736"/>
      <c r="H82" s="736"/>
      <c r="I82" s="621"/>
      <c r="J82" s="733"/>
      <c r="K82" s="733"/>
      <c r="L82" s="733"/>
      <c r="M82" s="733"/>
      <c r="N82" s="621"/>
      <c r="O82" s="679"/>
      <c r="P82" s="679"/>
      <c r="Q82" s="685" t="str">
        <f t="shared" si="6"/>
        <v>OK</v>
      </c>
      <c r="R82" s="674"/>
      <c r="BO82" s="620">
        <v>13</v>
      </c>
      <c r="BP82" s="620">
        <f>+IF(SUM(AA37)&gt;0,1,0)</f>
        <v>0</v>
      </c>
    </row>
    <row r="83" spans="2:68">
      <c r="B83" s="743"/>
      <c r="C83" s="845"/>
      <c r="D83" s="391">
        <v>14</v>
      </c>
      <c r="E83" s="736" t="s">
        <v>246</v>
      </c>
      <c r="F83" s="736"/>
      <c r="G83" s="736"/>
      <c r="H83" s="736"/>
      <c r="I83" s="621"/>
      <c r="J83" s="733"/>
      <c r="K83" s="733"/>
      <c r="L83" s="733"/>
      <c r="M83" s="733"/>
      <c r="N83" s="621"/>
      <c r="O83" s="679"/>
      <c r="P83" s="679"/>
      <c r="Q83" s="685" t="str">
        <f t="shared" si="6"/>
        <v>OK</v>
      </c>
      <c r="R83" s="674"/>
      <c r="BO83" s="620">
        <v>14</v>
      </c>
      <c r="BP83" s="620">
        <f>+IF(SUM(X37,O37)&gt;0,1,0)</f>
        <v>0</v>
      </c>
    </row>
    <row r="84" spans="2:68">
      <c r="B84" s="743"/>
      <c r="C84" s="845"/>
      <c r="D84" s="391">
        <v>15</v>
      </c>
      <c r="E84" s="736" t="s">
        <v>253</v>
      </c>
      <c r="F84" s="736"/>
      <c r="G84" s="736"/>
      <c r="H84" s="736"/>
      <c r="I84" s="621"/>
      <c r="J84" s="696"/>
      <c r="K84" s="696"/>
      <c r="L84" s="696"/>
      <c r="M84" s="696"/>
      <c r="N84" s="696"/>
      <c r="O84" s="679"/>
      <c r="P84" s="679"/>
      <c r="Q84" s="685" t="str">
        <f t="shared" ref="Q84:Q89" si="7">+IF(OR(AND(I84="○",J84="",O84=""),AND(I84="○",J84="",O84&lt;&gt;""),AND(I84="○",J84&lt;&gt;"",O84=""),AND(I84&lt;&gt;"○",J84&lt;&gt;"",O84=""),AND(I84&lt;&gt;"○",J84="",O84&lt;&gt;""),AND(I84&lt;&gt;"○",J84&lt;&gt;"",O84=""),AND(I84&lt;&gt;"○",J84&lt;&gt;"",O84&lt;&gt;"")),"入力漏れ","OK")</f>
        <v>OK</v>
      </c>
      <c r="R84" s="674"/>
      <c r="BO84" s="620">
        <v>15</v>
      </c>
    </row>
    <row r="85" spans="2:68">
      <c r="B85" s="743"/>
      <c r="C85" s="845"/>
      <c r="D85" s="391">
        <v>16</v>
      </c>
      <c r="E85" s="736" t="s">
        <v>259</v>
      </c>
      <c r="F85" s="736"/>
      <c r="G85" s="736"/>
      <c r="H85" s="736"/>
      <c r="I85" s="621"/>
      <c r="J85" s="696"/>
      <c r="K85" s="696"/>
      <c r="L85" s="696"/>
      <c r="M85" s="696"/>
      <c r="N85" s="696"/>
      <c r="O85" s="679"/>
      <c r="P85" s="679"/>
      <c r="Q85" s="685" t="str">
        <f t="shared" si="7"/>
        <v>OK</v>
      </c>
      <c r="R85" s="674"/>
      <c r="BO85" s="620">
        <v>16</v>
      </c>
    </row>
    <row r="86" spans="2:68">
      <c r="B86" s="743"/>
      <c r="C86" s="845"/>
      <c r="D86" s="391">
        <v>17</v>
      </c>
      <c r="E86" s="736" t="s">
        <v>264</v>
      </c>
      <c r="F86" s="736"/>
      <c r="G86" s="736"/>
      <c r="H86" s="736"/>
      <c r="I86" s="621"/>
      <c r="J86" s="696"/>
      <c r="K86" s="696"/>
      <c r="L86" s="696"/>
      <c r="M86" s="696"/>
      <c r="N86" s="696"/>
      <c r="O86" s="679"/>
      <c r="P86" s="679"/>
      <c r="Q86" s="685" t="str">
        <f t="shared" si="7"/>
        <v>OK</v>
      </c>
      <c r="R86" s="674"/>
      <c r="BO86" s="620">
        <v>17</v>
      </c>
    </row>
    <row r="87" spans="2:68">
      <c r="B87" s="743"/>
      <c r="C87" s="845"/>
      <c r="D87" s="391">
        <v>18</v>
      </c>
      <c r="E87" s="736" t="s">
        <v>272</v>
      </c>
      <c r="F87" s="736"/>
      <c r="G87" s="736"/>
      <c r="H87" s="736"/>
      <c r="I87" s="621"/>
      <c r="J87" s="696"/>
      <c r="K87" s="696"/>
      <c r="L87" s="696"/>
      <c r="M87" s="696"/>
      <c r="N87" s="696"/>
      <c r="O87" s="679"/>
      <c r="P87" s="679"/>
      <c r="Q87" s="685" t="str">
        <f t="shared" si="7"/>
        <v>OK</v>
      </c>
      <c r="R87" s="674"/>
      <c r="BO87" s="620">
        <v>18</v>
      </c>
    </row>
    <row r="88" spans="2:68">
      <c r="B88" s="743"/>
      <c r="C88" s="845"/>
      <c r="D88" s="391">
        <v>19</v>
      </c>
      <c r="E88" s="736" t="s">
        <v>276</v>
      </c>
      <c r="F88" s="736"/>
      <c r="G88" s="736"/>
      <c r="H88" s="736"/>
      <c r="I88" s="621"/>
      <c r="J88" s="696"/>
      <c r="K88" s="696"/>
      <c r="L88" s="696"/>
      <c r="M88" s="696"/>
      <c r="N88" s="696"/>
      <c r="O88" s="679"/>
      <c r="P88" s="679"/>
      <c r="Q88" s="685" t="str">
        <f t="shared" si="7"/>
        <v>OK</v>
      </c>
      <c r="R88" s="674"/>
      <c r="BO88" s="620">
        <v>19</v>
      </c>
    </row>
    <row r="89" spans="2:68">
      <c r="B89" s="743"/>
      <c r="C89" s="845"/>
      <c r="D89" s="391">
        <v>20</v>
      </c>
      <c r="E89" s="736" t="s">
        <v>283</v>
      </c>
      <c r="F89" s="736"/>
      <c r="G89" s="736"/>
      <c r="H89" s="736"/>
      <c r="I89" s="621"/>
      <c r="J89" s="696"/>
      <c r="K89" s="696"/>
      <c r="L89" s="696"/>
      <c r="M89" s="696"/>
      <c r="N89" s="696"/>
      <c r="O89" s="679"/>
      <c r="P89" s="679"/>
      <c r="Q89" s="685" t="str">
        <f t="shared" si="7"/>
        <v>OK</v>
      </c>
      <c r="R89" s="674"/>
      <c r="BO89" s="620">
        <v>20</v>
      </c>
    </row>
    <row r="90" spans="2:68">
      <c r="B90" s="743"/>
      <c r="C90" s="845"/>
      <c r="D90" s="388" t="s">
        <v>1126</v>
      </c>
      <c r="E90" s="869" t="s">
        <v>1127</v>
      </c>
      <c r="F90" s="869"/>
      <c r="G90" s="869"/>
      <c r="H90" s="869"/>
      <c r="I90" s="869"/>
      <c r="J90" s="869"/>
      <c r="K90" s="869"/>
      <c r="L90" s="869"/>
      <c r="M90" s="869"/>
      <c r="N90" s="869"/>
      <c r="O90" s="869"/>
      <c r="P90" s="869"/>
      <c r="Q90" s="869"/>
      <c r="R90" s="870"/>
      <c r="T90" s="420"/>
    </row>
    <row r="91" spans="2:68">
      <c r="B91" s="743"/>
      <c r="C91" s="845"/>
      <c r="D91" s="404"/>
      <c r="E91" s="871" t="s">
        <v>1128</v>
      </c>
      <c r="F91" s="871"/>
      <c r="G91" s="871"/>
      <c r="H91" s="871"/>
      <c r="I91" s="871"/>
      <c r="J91" s="871"/>
      <c r="K91" s="871"/>
      <c r="L91" s="871"/>
      <c r="M91" s="871"/>
      <c r="N91" s="871"/>
      <c r="O91" s="871"/>
      <c r="P91" s="871"/>
      <c r="Q91" s="871"/>
      <c r="R91" s="872"/>
    </row>
    <row r="92" spans="2:68" ht="18.75" customHeight="1">
      <c r="B92" s="766" t="s">
        <v>1135</v>
      </c>
      <c r="C92" s="665" t="s">
        <v>1134</v>
      </c>
      <c r="D92" s="667"/>
      <c r="E92" s="768" t="s">
        <v>1130</v>
      </c>
      <c r="F92" s="768"/>
      <c r="G92" s="768"/>
      <c r="H92" s="768"/>
      <c r="I92" s="768"/>
      <c r="J92" s="768"/>
      <c r="K92" s="816"/>
      <c r="L92" s="816"/>
    </row>
    <row r="93" spans="2:68">
      <c r="B93" s="868"/>
      <c r="C93" s="668"/>
      <c r="D93" s="670"/>
      <c r="E93" s="768" t="s">
        <v>1131</v>
      </c>
      <c r="F93" s="768"/>
      <c r="G93" s="768"/>
      <c r="H93" s="768"/>
      <c r="I93" s="768"/>
      <c r="J93" s="768"/>
      <c r="K93" s="816"/>
      <c r="L93" s="816"/>
    </row>
    <row r="94" spans="2:68">
      <c r="B94" s="868"/>
      <c r="C94" s="668"/>
      <c r="D94" s="670"/>
      <c r="E94" s="873" t="s">
        <v>1132</v>
      </c>
      <c r="F94" s="873"/>
      <c r="G94" s="873"/>
      <c r="H94" s="873"/>
      <c r="I94" s="873"/>
      <c r="J94" s="873"/>
      <c r="K94" s="816"/>
      <c r="L94" s="816"/>
    </row>
    <row r="95" spans="2:68">
      <c r="B95" s="767"/>
      <c r="C95" s="671"/>
      <c r="D95" s="673"/>
      <c r="E95" s="768" t="s">
        <v>1133</v>
      </c>
      <c r="F95" s="768"/>
      <c r="G95" s="768"/>
      <c r="H95" s="768"/>
      <c r="I95" s="768"/>
      <c r="J95" s="768"/>
      <c r="K95" s="816"/>
      <c r="L95" s="816"/>
    </row>
    <row r="96" spans="2:68" ht="18.75" customHeight="1">
      <c r="B96" s="766" t="s">
        <v>662</v>
      </c>
      <c r="C96" s="760" t="s">
        <v>2027</v>
      </c>
      <c r="D96" s="817" t="s">
        <v>1139</v>
      </c>
      <c r="E96" s="817"/>
      <c r="F96" s="817"/>
      <c r="G96" s="817"/>
      <c r="H96" s="768" t="s">
        <v>167</v>
      </c>
      <c r="I96" s="768"/>
      <c r="J96" s="679"/>
      <c r="K96" s="679"/>
      <c r="L96" s="768" t="s">
        <v>160</v>
      </c>
      <c r="M96" s="768"/>
      <c r="N96" s="768"/>
      <c r="O96" s="768"/>
      <c r="P96" s="768"/>
      <c r="Q96" s="768"/>
      <c r="R96" s="679"/>
      <c r="S96" s="679"/>
      <c r="T96" s="768" t="s">
        <v>176</v>
      </c>
      <c r="U96" s="768"/>
      <c r="V96" s="768"/>
      <c r="W96" s="768"/>
      <c r="X96" s="768"/>
      <c r="Y96" s="768"/>
      <c r="Z96" s="679"/>
      <c r="AA96" s="679"/>
    </row>
    <row r="97" spans="2:27" ht="18.75" customHeight="1">
      <c r="B97" s="868"/>
      <c r="C97" s="761"/>
      <c r="D97" s="817"/>
      <c r="E97" s="817"/>
      <c r="F97" s="817"/>
      <c r="G97" s="817"/>
      <c r="H97" s="768" t="s">
        <v>174</v>
      </c>
      <c r="I97" s="768"/>
      <c r="J97" s="679"/>
      <c r="K97" s="679"/>
      <c r="L97" s="768" t="s">
        <v>164</v>
      </c>
      <c r="M97" s="768"/>
      <c r="N97" s="768"/>
      <c r="O97" s="768"/>
      <c r="P97" s="768"/>
      <c r="Q97" s="768"/>
      <c r="R97" s="679"/>
      <c r="S97" s="679"/>
      <c r="T97" s="768" t="s">
        <v>184</v>
      </c>
      <c r="U97" s="768"/>
      <c r="V97" s="768"/>
      <c r="W97" s="768"/>
      <c r="X97" s="768"/>
      <c r="Y97" s="768"/>
      <c r="Z97" s="679"/>
      <c r="AA97" s="679"/>
    </row>
    <row r="98" spans="2:27" ht="18.75" customHeight="1">
      <c r="B98" s="868"/>
      <c r="C98" s="761"/>
      <c r="D98" s="817" t="s">
        <v>1140</v>
      </c>
      <c r="E98" s="817"/>
      <c r="F98" s="817"/>
      <c r="G98" s="817"/>
      <c r="H98" s="768" t="s">
        <v>167</v>
      </c>
      <c r="I98" s="768"/>
      <c r="J98" s="679"/>
      <c r="K98" s="679"/>
      <c r="L98" s="768" t="s">
        <v>168</v>
      </c>
      <c r="M98" s="768"/>
      <c r="N98" s="768"/>
      <c r="O98" s="768"/>
      <c r="P98" s="768"/>
      <c r="Q98" s="768"/>
      <c r="R98" s="679"/>
      <c r="S98" s="679"/>
      <c r="T98" s="768" t="s">
        <v>191</v>
      </c>
      <c r="U98" s="768"/>
      <c r="V98" s="768"/>
      <c r="W98" s="768"/>
      <c r="X98" s="768"/>
      <c r="Y98" s="768"/>
      <c r="Z98" s="679"/>
      <c r="AA98" s="679"/>
    </row>
    <row r="99" spans="2:27" ht="18.75" customHeight="1">
      <c r="B99" s="868"/>
      <c r="C99" s="761"/>
      <c r="D99" s="817"/>
      <c r="E99" s="817"/>
      <c r="F99" s="817"/>
      <c r="G99" s="817"/>
      <c r="H99" s="768" t="s">
        <v>174</v>
      </c>
      <c r="I99" s="768"/>
      <c r="J99" s="679"/>
      <c r="K99" s="679"/>
      <c r="L99" s="768" t="s">
        <v>175</v>
      </c>
      <c r="M99" s="768"/>
      <c r="N99" s="768"/>
      <c r="O99" s="768"/>
      <c r="P99" s="768"/>
      <c r="Q99" s="768"/>
      <c r="R99" s="679"/>
      <c r="S99" s="679"/>
      <c r="T99" s="768" t="s">
        <v>199</v>
      </c>
      <c r="U99" s="768"/>
      <c r="V99" s="768"/>
      <c r="W99" s="768"/>
      <c r="X99" s="768"/>
      <c r="Y99" s="768"/>
      <c r="Z99" s="679"/>
      <c r="AA99" s="679"/>
    </row>
    <row r="100" spans="2:27" ht="18.75" customHeight="1">
      <c r="B100" s="868"/>
      <c r="C100" s="761"/>
      <c r="D100" s="817" t="s">
        <v>1141</v>
      </c>
      <c r="E100" s="817"/>
      <c r="F100" s="817"/>
      <c r="G100" s="817"/>
      <c r="H100" s="768" t="s">
        <v>167</v>
      </c>
      <c r="I100" s="768"/>
      <c r="J100" s="679"/>
      <c r="K100" s="679"/>
      <c r="L100" s="768" t="s">
        <v>183</v>
      </c>
      <c r="M100" s="768"/>
      <c r="N100" s="768"/>
      <c r="O100" s="768"/>
      <c r="P100" s="768"/>
      <c r="Q100" s="768"/>
      <c r="R100" s="679"/>
      <c r="S100" s="679"/>
      <c r="T100" s="768" t="s">
        <v>206</v>
      </c>
      <c r="U100" s="768"/>
      <c r="V100" s="768"/>
      <c r="W100" s="768"/>
      <c r="X100" s="768"/>
      <c r="Y100" s="768"/>
      <c r="Z100" s="679"/>
      <c r="AA100" s="679"/>
    </row>
    <row r="101" spans="2:27" ht="18.75" customHeight="1">
      <c r="B101" s="868"/>
      <c r="C101" s="761"/>
      <c r="D101" s="817"/>
      <c r="E101" s="817"/>
      <c r="F101" s="817"/>
      <c r="G101" s="817"/>
      <c r="H101" s="768" t="s">
        <v>174</v>
      </c>
      <c r="I101" s="768"/>
      <c r="J101" s="679"/>
      <c r="K101" s="679"/>
      <c r="L101" s="768" t="s">
        <v>1136</v>
      </c>
      <c r="M101" s="768"/>
      <c r="N101" s="768"/>
      <c r="O101" s="768"/>
      <c r="P101" s="768"/>
      <c r="Q101" s="768"/>
      <c r="R101" s="679"/>
      <c r="S101" s="679"/>
      <c r="T101" s="768" t="s">
        <v>214</v>
      </c>
      <c r="U101" s="768"/>
      <c r="V101" s="768"/>
      <c r="W101" s="768"/>
      <c r="X101" s="768"/>
      <c r="Y101" s="768"/>
      <c r="Z101" s="679"/>
      <c r="AA101" s="679"/>
    </row>
    <row r="102" spans="2:27" ht="18.75" customHeight="1">
      <c r="B102" s="868"/>
      <c r="C102" s="761"/>
      <c r="D102" s="817" t="s">
        <v>1142</v>
      </c>
      <c r="E102" s="817"/>
      <c r="F102" s="817"/>
      <c r="G102" s="817"/>
      <c r="H102" s="768" t="s">
        <v>167</v>
      </c>
      <c r="I102" s="768"/>
      <c r="J102" s="679"/>
      <c r="K102" s="679"/>
      <c r="L102" s="768" t="s">
        <v>198</v>
      </c>
      <c r="M102" s="768"/>
      <c r="N102" s="768"/>
      <c r="O102" s="768"/>
      <c r="P102" s="768"/>
      <c r="Q102" s="768"/>
      <c r="R102" s="679"/>
      <c r="S102" s="679"/>
      <c r="T102" s="768" t="s">
        <v>221</v>
      </c>
      <c r="U102" s="768"/>
      <c r="V102" s="768"/>
      <c r="W102" s="768"/>
      <c r="X102" s="768"/>
      <c r="Y102" s="768"/>
      <c r="Z102" s="679"/>
      <c r="AA102" s="679"/>
    </row>
    <row r="103" spans="2:27" ht="18.75" customHeight="1">
      <c r="B103" s="868"/>
      <c r="C103" s="761"/>
      <c r="D103" s="817"/>
      <c r="E103" s="817"/>
      <c r="F103" s="817"/>
      <c r="G103" s="817"/>
      <c r="H103" s="768" t="s">
        <v>174</v>
      </c>
      <c r="I103" s="768"/>
      <c r="J103" s="679"/>
      <c r="K103" s="679"/>
      <c r="L103" s="768" t="s">
        <v>205</v>
      </c>
      <c r="M103" s="768"/>
      <c r="N103" s="768"/>
      <c r="O103" s="768"/>
      <c r="P103" s="768"/>
      <c r="Q103" s="768"/>
      <c r="R103" s="679"/>
      <c r="S103" s="679"/>
      <c r="T103" s="768" t="s">
        <v>229</v>
      </c>
      <c r="U103" s="768"/>
      <c r="V103" s="768"/>
      <c r="W103" s="768"/>
      <c r="X103" s="768"/>
      <c r="Y103" s="768"/>
      <c r="Z103" s="679"/>
      <c r="AA103" s="679"/>
    </row>
    <row r="104" spans="2:27" ht="18.75" customHeight="1">
      <c r="B104" s="868"/>
      <c r="C104" s="761"/>
      <c r="D104" s="817" t="s">
        <v>1143</v>
      </c>
      <c r="E104" s="817"/>
      <c r="F104" s="817"/>
      <c r="G104" s="817"/>
      <c r="H104" s="768" t="s">
        <v>167</v>
      </c>
      <c r="I104" s="768"/>
      <c r="J104" s="679"/>
      <c r="K104" s="679"/>
      <c r="L104" s="768" t="s">
        <v>213</v>
      </c>
      <c r="M104" s="768"/>
      <c r="N104" s="768"/>
      <c r="O104" s="768"/>
      <c r="P104" s="768"/>
      <c r="Q104" s="768"/>
      <c r="R104" s="679"/>
      <c r="S104" s="679"/>
      <c r="T104" s="768" t="s">
        <v>236</v>
      </c>
      <c r="U104" s="768"/>
      <c r="V104" s="768"/>
      <c r="W104" s="768"/>
      <c r="X104" s="768"/>
      <c r="Y104" s="768"/>
      <c r="Z104" s="679"/>
      <c r="AA104" s="679"/>
    </row>
    <row r="105" spans="2:27" ht="18.75" customHeight="1">
      <c r="B105" s="868"/>
      <c r="C105" s="761"/>
      <c r="D105" s="817"/>
      <c r="E105" s="817"/>
      <c r="F105" s="817"/>
      <c r="G105" s="817"/>
      <c r="H105" s="768" t="s">
        <v>174</v>
      </c>
      <c r="I105" s="768"/>
      <c r="J105" s="679"/>
      <c r="K105" s="679"/>
      <c r="L105" s="768" t="s">
        <v>220</v>
      </c>
      <c r="M105" s="768"/>
      <c r="N105" s="768"/>
      <c r="O105" s="768"/>
      <c r="P105" s="768"/>
      <c r="Q105" s="768"/>
      <c r="R105" s="679"/>
      <c r="S105" s="679"/>
      <c r="T105" s="768" t="s">
        <v>242</v>
      </c>
      <c r="U105" s="768"/>
      <c r="V105" s="768"/>
      <c r="W105" s="768"/>
      <c r="X105" s="768"/>
      <c r="Y105" s="768"/>
      <c r="Z105" s="679"/>
      <c r="AA105" s="679"/>
    </row>
    <row r="106" spans="2:27" ht="18.75" customHeight="1">
      <c r="B106" s="868"/>
      <c r="C106" s="761"/>
      <c r="D106" s="817" t="s">
        <v>1144</v>
      </c>
      <c r="E106" s="817"/>
      <c r="F106" s="817"/>
      <c r="G106" s="817"/>
      <c r="H106" s="768" t="s">
        <v>167</v>
      </c>
      <c r="I106" s="768"/>
      <c r="J106" s="679"/>
      <c r="K106" s="679"/>
      <c r="L106" s="768" t="s">
        <v>228</v>
      </c>
      <c r="M106" s="768"/>
      <c r="N106" s="768"/>
      <c r="O106" s="768"/>
      <c r="P106" s="768"/>
      <c r="Q106" s="768"/>
      <c r="R106" s="679"/>
      <c r="S106" s="679"/>
      <c r="T106" s="817" t="s">
        <v>1147</v>
      </c>
      <c r="U106" s="817"/>
      <c r="V106" s="817"/>
      <c r="W106" s="817"/>
      <c r="X106" s="874" t="s">
        <v>1150</v>
      </c>
      <c r="Y106" s="874"/>
      <c r="Z106" s="679"/>
      <c r="AA106" s="679"/>
    </row>
    <row r="107" spans="2:27" ht="18.75" customHeight="1">
      <c r="B107" s="868"/>
      <c r="C107" s="761"/>
      <c r="D107" s="817"/>
      <c r="E107" s="817"/>
      <c r="F107" s="817"/>
      <c r="G107" s="817"/>
      <c r="H107" s="768" t="s">
        <v>174</v>
      </c>
      <c r="I107" s="768"/>
      <c r="J107" s="679"/>
      <c r="K107" s="679"/>
      <c r="L107" s="768" t="s">
        <v>235</v>
      </c>
      <c r="M107" s="768"/>
      <c r="N107" s="768"/>
      <c r="O107" s="768"/>
      <c r="P107" s="768"/>
      <c r="Q107" s="768"/>
      <c r="R107" s="679"/>
      <c r="S107" s="679"/>
      <c r="T107" s="817"/>
      <c r="U107" s="817"/>
      <c r="V107" s="817"/>
      <c r="W107" s="817"/>
      <c r="X107" s="874" t="s">
        <v>257</v>
      </c>
      <c r="Y107" s="874"/>
      <c r="Z107" s="679"/>
      <c r="AA107" s="679"/>
    </row>
    <row r="108" spans="2:27" ht="18.75" customHeight="1">
      <c r="B108" s="868"/>
      <c r="C108" s="761"/>
      <c r="D108" s="817" t="s">
        <v>254</v>
      </c>
      <c r="E108" s="817"/>
      <c r="F108" s="817"/>
      <c r="G108" s="817"/>
      <c r="H108" s="768" t="s">
        <v>167</v>
      </c>
      <c r="I108" s="768"/>
      <c r="J108" s="679"/>
      <c r="K108" s="679"/>
      <c r="L108" s="768" t="s">
        <v>241</v>
      </c>
      <c r="M108" s="768"/>
      <c r="N108" s="768"/>
      <c r="O108" s="768"/>
      <c r="P108" s="768"/>
      <c r="Q108" s="768"/>
      <c r="R108" s="679"/>
      <c r="S108" s="679"/>
      <c r="T108" s="817"/>
      <c r="U108" s="817"/>
      <c r="V108" s="817"/>
      <c r="W108" s="817"/>
      <c r="X108" s="874" t="s">
        <v>262</v>
      </c>
      <c r="Y108" s="874"/>
      <c r="Z108" s="679"/>
      <c r="AA108" s="679"/>
    </row>
    <row r="109" spans="2:27" ht="18.75" customHeight="1">
      <c r="B109" s="868"/>
      <c r="C109" s="761"/>
      <c r="D109" s="817"/>
      <c r="E109" s="817"/>
      <c r="F109" s="817"/>
      <c r="G109" s="817"/>
      <c r="H109" s="768" t="s">
        <v>260</v>
      </c>
      <c r="I109" s="768"/>
      <c r="J109" s="679"/>
      <c r="K109" s="679"/>
      <c r="L109" s="768" t="s">
        <v>247</v>
      </c>
      <c r="M109" s="768"/>
      <c r="N109" s="768"/>
      <c r="O109" s="768"/>
      <c r="P109" s="768"/>
      <c r="Q109" s="768"/>
      <c r="R109" s="679"/>
      <c r="S109" s="679"/>
      <c r="T109" s="817" t="s">
        <v>1148</v>
      </c>
      <c r="U109" s="817"/>
      <c r="V109" s="817"/>
      <c r="W109" s="817"/>
      <c r="X109" s="874" t="s">
        <v>167</v>
      </c>
      <c r="Y109" s="874"/>
      <c r="Z109" s="679"/>
      <c r="AA109" s="679"/>
    </row>
    <row r="110" spans="2:27" ht="18.75" customHeight="1">
      <c r="B110" s="868"/>
      <c r="C110" s="761"/>
      <c r="D110" s="817"/>
      <c r="E110" s="817"/>
      <c r="F110" s="817"/>
      <c r="G110" s="817"/>
      <c r="H110" s="768" t="s">
        <v>265</v>
      </c>
      <c r="I110" s="768"/>
      <c r="J110" s="679"/>
      <c r="K110" s="679"/>
      <c r="L110" s="817" t="s">
        <v>255</v>
      </c>
      <c r="M110" s="817"/>
      <c r="N110" s="817"/>
      <c r="O110" s="817"/>
      <c r="P110" s="768" t="s">
        <v>256</v>
      </c>
      <c r="Q110" s="768"/>
      <c r="R110" s="679"/>
      <c r="S110" s="679"/>
      <c r="T110" s="817"/>
      <c r="U110" s="817"/>
      <c r="V110" s="817"/>
      <c r="W110" s="817"/>
      <c r="X110" s="874" t="s">
        <v>174</v>
      </c>
      <c r="Y110" s="874"/>
      <c r="Z110" s="679"/>
      <c r="AA110" s="679"/>
    </row>
    <row r="111" spans="2:27" ht="18.75" customHeight="1">
      <c r="B111" s="868"/>
      <c r="C111" s="761"/>
      <c r="D111" s="817"/>
      <c r="E111" s="817"/>
      <c r="F111" s="817"/>
      <c r="G111" s="817"/>
      <c r="H111" s="768" t="s">
        <v>174</v>
      </c>
      <c r="I111" s="768"/>
      <c r="J111" s="679"/>
      <c r="K111" s="679"/>
      <c r="L111" s="817"/>
      <c r="M111" s="817"/>
      <c r="N111" s="817"/>
      <c r="O111" s="817"/>
      <c r="P111" s="768" t="s">
        <v>261</v>
      </c>
      <c r="Q111" s="768"/>
      <c r="R111" s="679"/>
      <c r="S111" s="679"/>
      <c r="T111" s="817" t="s">
        <v>1149</v>
      </c>
      <c r="U111" s="817"/>
      <c r="V111" s="817"/>
      <c r="W111" s="817"/>
      <c r="X111" s="874" t="s">
        <v>1137</v>
      </c>
      <c r="Y111" s="874"/>
      <c r="Z111" s="679"/>
      <c r="AA111" s="679"/>
    </row>
    <row r="112" spans="2:27" ht="18.75" customHeight="1">
      <c r="B112" s="868"/>
      <c r="C112" s="761"/>
      <c r="D112" s="817"/>
      <c r="E112" s="817"/>
      <c r="F112" s="817"/>
      <c r="G112" s="817"/>
      <c r="H112" s="768" t="s">
        <v>277</v>
      </c>
      <c r="I112" s="768"/>
      <c r="J112" s="679"/>
      <c r="K112" s="679"/>
      <c r="L112" s="817"/>
      <c r="M112" s="817"/>
      <c r="N112" s="817"/>
      <c r="O112" s="817"/>
      <c r="P112" s="768" t="s">
        <v>266</v>
      </c>
      <c r="Q112" s="768"/>
      <c r="R112" s="679"/>
      <c r="S112" s="679"/>
      <c r="T112" s="817"/>
      <c r="U112" s="817"/>
      <c r="V112" s="817"/>
      <c r="W112" s="817"/>
      <c r="X112" s="874" t="s">
        <v>1138</v>
      </c>
      <c r="Y112" s="874"/>
      <c r="Z112" s="679"/>
      <c r="AA112" s="679"/>
    </row>
    <row r="113" spans="2:27" ht="18.75" customHeight="1">
      <c r="B113" s="868"/>
      <c r="C113" s="761"/>
      <c r="D113" s="817" t="s">
        <v>1145</v>
      </c>
      <c r="E113" s="817"/>
      <c r="F113" s="817"/>
      <c r="G113" s="817"/>
      <c r="H113" s="768" t="s">
        <v>135</v>
      </c>
      <c r="I113" s="768"/>
      <c r="J113" s="679"/>
      <c r="K113" s="679"/>
      <c r="L113" s="817"/>
      <c r="M113" s="817"/>
      <c r="N113" s="817"/>
      <c r="O113" s="817"/>
      <c r="P113" s="768" t="s">
        <v>273</v>
      </c>
      <c r="Q113" s="768"/>
      <c r="R113" s="679"/>
      <c r="S113" s="679"/>
      <c r="T113" s="388"/>
      <c r="U113" s="388"/>
      <c r="V113" s="388"/>
      <c r="W113" s="388"/>
      <c r="X113" s="388"/>
      <c r="Y113" s="388"/>
      <c r="Z113" s="388"/>
      <c r="AA113" s="396"/>
    </row>
    <row r="114" spans="2:27" ht="18.75" customHeight="1">
      <c r="B114" s="868"/>
      <c r="C114" s="761"/>
      <c r="D114" s="817"/>
      <c r="E114" s="817"/>
      <c r="F114" s="817"/>
      <c r="G114" s="817"/>
      <c r="H114" s="768" t="s">
        <v>142</v>
      </c>
      <c r="I114" s="768"/>
      <c r="J114" s="679"/>
      <c r="K114" s="679"/>
      <c r="L114" s="817"/>
      <c r="M114" s="817"/>
      <c r="N114" s="817"/>
      <c r="O114" s="817"/>
      <c r="P114" s="768" t="s">
        <v>278</v>
      </c>
      <c r="Q114" s="768"/>
      <c r="R114" s="679"/>
      <c r="S114" s="679"/>
      <c r="T114" s="388"/>
      <c r="U114" s="388"/>
      <c r="V114" s="401"/>
      <c r="W114" s="401"/>
      <c r="X114" s="401"/>
      <c r="Y114" s="388"/>
      <c r="Z114" s="388"/>
      <c r="AA114" s="396"/>
    </row>
    <row r="115" spans="2:27" ht="18.75" customHeight="1">
      <c r="B115" s="868"/>
      <c r="C115" s="761"/>
      <c r="D115" s="817"/>
      <c r="E115" s="817"/>
      <c r="F115" s="817"/>
      <c r="G115" s="817"/>
      <c r="H115" s="768" t="s">
        <v>144</v>
      </c>
      <c r="I115" s="768"/>
      <c r="J115" s="679"/>
      <c r="K115" s="679"/>
      <c r="L115" s="817"/>
      <c r="M115" s="817"/>
      <c r="N115" s="817"/>
      <c r="O115" s="817"/>
      <c r="P115" s="768" t="s">
        <v>62</v>
      </c>
      <c r="Q115" s="768"/>
      <c r="R115" s="679"/>
      <c r="S115" s="679"/>
      <c r="T115" s="388"/>
      <c r="U115" s="388"/>
      <c r="V115" s="401"/>
      <c r="W115" s="401"/>
      <c r="X115" s="401"/>
      <c r="Y115" s="388"/>
      <c r="Z115" s="388"/>
      <c r="AA115" s="396"/>
    </row>
    <row r="116" spans="2:27" ht="18.75" customHeight="1">
      <c r="B116" s="868"/>
      <c r="C116" s="761"/>
      <c r="D116" s="817" t="s">
        <v>1146</v>
      </c>
      <c r="E116" s="817"/>
      <c r="F116" s="817"/>
      <c r="G116" s="817"/>
      <c r="H116" s="768" t="s">
        <v>135</v>
      </c>
      <c r="I116" s="768"/>
      <c r="J116" s="679"/>
      <c r="K116" s="679"/>
      <c r="L116" s="817"/>
      <c r="M116" s="817"/>
      <c r="N116" s="817"/>
      <c r="O116" s="817"/>
      <c r="P116" s="768" t="s">
        <v>287</v>
      </c>
      <c r="Q116" s="768"/>
      <c r="R116" s="679"/>
      <c r="S116" s="679"/>
      <c r="T116" s="388"/>
      <c r="U116" s="388"/>
      <c r="V116" s="388"/>
      <c r="W116" s="388"/>
      <c r="X116" s="388"/>
      <c r="Y116" s="388"/>
      <c r="Z116" s="388"/>
      <c r="AA116" s="396"/>
    </row>
    <row r="117" spans="2:27" ht="18.75" customHeight="1">
      <c r="B117" s="767"/>
      <c r="C117" s="762"/>
      <c r="D117" s="877"/>
      <c r="E117" s="877"/>
      <c r="F117" s="877"/>
      <c r="G117" s="877"/>
      <c r="H117" s="873" t="s">
        <v>142</v>
      </c>
      <c r="I117" s="873"/>
      <c r="J117" s="679"/>
      <c r="K117" s="679"/>
      <c r="L117" s="768" t="s">
        <v>169</v>
      </c>
      <c r="M117" s="768"/>
      <c r="N117" s="768"/>
      <c r="O117" s="768"/>
      <c r="P117" s="768"/>
      <c r="Q117" s="768"/>
      <c r="R117" s="679"/>
      <c r="S117" s="679"/>
      <c r="T117" s="404"/>
      <c r="U117" s="404"/>
      <c r="V117" s="404"/>
      <c r="W117" s="404"/>
      <c r="X117" s="404"/>
      <c r="Y117" s="404"/>
      <c r="Z117" s="404"/>
      <c r="AA117" s="405"/>
    </row>
    <row r="118" spans="2:27" ht="18.75" customHeight="1">
      <c r="B118" s="743" t="s">
        <v>1153</v>
      </c>
      <c r="C118" s="878" t="s">
        <v>1151</v>
      </c>
      <c r="D118" s="874" t="s">
        <v>177</v>
      </c>
      <c r="E118" s="874"/>
      <c r="F118" s="874"/>
      <c r="G118" s="874"/>
      <c r="H118" s="874"/>
      <c r="I118" s="874"/>
      <c r="J118" s="876"/>
      <c r="K118" s="876"/>
    </row>
    <row r="119" spans="2:27" ht="18.75" customHeight="1">
      <c r="B119" s="743"/>
      <c r="C119" s="878"/>
      <c r="D119" s="874" t="s">
        <v>185</v>
      </c>
      <c r="E119" s="874"/>
      <c r="F119" s="874"/>
      <c r="G119" s="874"/>
      <c r="H119" s="874"/>
      <c r="I119" s="874"/>
      <c r="J119" s="875" t="s">
        <v>1123</v>
      </c>
      <c r="K119" s="875"/>
    </row>
    <row r="120" spans="2:27" ht="18.75" customHeight="1">
      <c r="B120" s="743"/>
      <c r="C120" s="878"/>
      <c r="D120" s="874" t="s">
        <v>192</v>
      </c>
      <c r="E120" s="874"/>
      <c r="F120" s="874"/>
      <c r="G120" s="874"/>
      <c r="H120" s="874"/>
      <c r="I120" s="874"/>
      <c r="J120" s="875" t="s">
        <v>1123</v>
      </c>
      <c r="K120" s="875"/>
    </row>
    <row r="121" spans="2:27" ht="18.75" customHeight="1">
      <c r="B121" s="743"/>
      <c r="C121" s="878"/>
      <c r="D121" s="874" t="s">
        <v>200</v>
      </c>
      <c r="E121" s="874"/>
      <c r="F121" s="874"/>
      <c r="G121" s="874"/>
      <c r="H121" s="874"/>
      <c r="I121" s="874"/>
      <c r="J121" s="875" t="s">
        <v>1123</v>
      </c>
      <c r="K121" s="875"/>
    </row>
    <row r="122" spans="2:27" ht="18.75" customHeight="1">
      <c r="B122" s="743"/>
      <c r="C122" s="878"/>
      <c r="D122" s="874" t="s">
        <v>207</v>
      </c>
      <c r="E122" s="874"/>
      <c r="F122" s="874"/>
      <c r="G122" s="874"/>
      <c r="H122" s="874"/>
      <c r="I122" s="874"/>
      <c r="J122" s="875" t="s">
        <v>1123</v>
      </c>
      <c r="K122" s="875"/>
    </row>
    <row r="123" spans="2:27" ht="18.75" customHeight="1">
      <c r="B123" s="743"/>
      <c r="C123" s="878"/>
      <c r="D123" s="874" t="s">
        <v>215</v>
      </c>
      <c r="E123" s="874"/>
      <c r="F123" s="874"/>
      <c r="G123" s="874"/>
      <c r="H123" s="874"/>
      <c r="I123" s="874"/>
      <c r="J123" s="875" t="s">
        <v>1123</v>
      </c>
      <c r="K123" s="875"/>
    </row>
    <row r="124" spans="2:27" ht="18.75" customHeight="1">
      <c r="B124" s="743"/>
      <c r="C124" s="878"/>
      <c r="D124" s="874" t="s">
        <v>222</v>
      </c>
      <c r="E124" s="874"/>
      <c r="F124" s="874"/>
      <c r="G124" s="874"/>
      <c r="H124" s="874"/>
      <c r="I124" s="874"/>
      <c r="J124" s="875" t="s">
        <v>1123</v>
      </c>
      <c r="K124" s="875"/>
    </row>
    <row r="125" spans="2:27" ht="18.75" customHeight="1">
      <c r="B125" s="743"/>
      <c r="C125" s="878"/>
      <c r="D125" s="874" t="s">
        <v>230</v>
      </c>
      <c r="E125" s="874"/>
      <c r="F125" s="874"/>
      <c r="G125" s="874"/>
      <c r="H125" s="874"/>
      <c r="I125" s="874"/>
      <c r="J125" s="875"/>
      <c r="K125" s="875"/>
    </row>
    <row r="126" spans="2:27" ht="18.75" customHeight="1">
      <c r="B126" s="743"/>
      <c r="C126" s="878"/>
      <c r="D126" s="874" t="s">
        <v>237</v>
      </c>
      <c r="E126" s="874"/>
      <c r="F126" s="874"/>
      <c r="G126" s="874"/>
      <c r="H126" s="874"/>
      <c r="I126" s="874"/>
      <c r="J126" s="875" t="s">
        <v>1123</v>
      </c>
      <c r="K126" s="875"/>
    </row>
    <row r="127" spans="2:27" ht="18.75" customHeight="1">
      <c r="B127" s="743"/>
      <c r="C127" s="878"/>
      <c r="D127" s="874" t="s">
        <v>243</v>
      </c>
      <c r="E127" s="874"/>
      <c r="F127" s="874"/>
      <c r="G127" s="874"/>
      <c r="H127" s="874"/>
      <c r="I127" s="874"/>
      <c r="J127" s="875" t="s">
        <v>1123</v>
      </c>
      <c r="K127" s="875"/>
    </row>
    <row r="128" spans="2:27" ht="18.75" customHeight="1">
      <c r="B128" s="743"/>
      <c r="C128" s="878"/>
      <c r="D128" s="874" t="s">
        <v>178</v>
      </c>
      <c r="E128" s="874"/>
      <c r="F128" s="874"/>
      <c r="G128" s="874"/>
      <c r="H128" s="874"/>
      <c r="I128" s="874"/>
      <c r="J128" s="875" t="s">
        <v>1123</v>
      </c>
      <c r="K128" s="875"/>
    </row>
    <row r="129" spans="2:11" ht="18.75" customHeight="1">
      <c r="B129" s="743"/>
      <c r="C129" s="878"/>
      <c r="D129" s="874" t="s">
        <v>186</v>
      </c>
      <c r="E129" s="874"/>
      <c r="F129" s="874"/>
      <c r="G129" s="874"/>
      <c r="H129" s="874"/>
      <c r="I129" s="874"/>
      <c r="J129" s="875" t="s">
        <v>1123</v>
      </c>
      <c r="K129" s="875"/>
    </row>
    <row r="130" spans="2:11" ht="18.75" customHeight="1">
      <c r="B130" s="743"/>
      <c r="C130" s="878"/>
      <c r="D130" s="874" t="s">
        <v>193</v>
      </c>
      <c r="E130" s="874"/>
      <c r="F130" s="874"/>
      <c r="G130" s="874"/>
      <c r="H130" s="874"/>
      <c r="I130" s="874"/>
      <c r="J130" s="875" t="s">
        <v>1123</v>
      </c>
      <c r="K130" s="875"/>
    </row>
    <row r="131" spans="2:11" ht="18.75" customHeight="1">
      <c r="B131" s="743"/>
      <c r="C131" s="878"/>
      <c r="D131" s="874" t="s">
        <v>201</v>
      </c>
      <c r="E131" s="874"/>
      <c r="F131" s="874"/>
      <c r="G131" s="874"/>
      <c r="H131" s="874"/>
      <c r="I131" s="874"/>
      <c r="J131" s="875" t="s">
        <v>1123</v>
      </c>
      <c r="K131" s="875"/>
    </row>
    <row r="132" spans="2:11" ht="18.75" customHeight="1">
      <c r="B132" s="743"/>
      <c r="C132" s="878"/>
      <c r="D132" s="874" t="s">
        <v>208</v>
      </c>
      <c r="E132" s="874"/>
      <c r="F132" s="874"/>
      <c r="G132" s="874"/>
      <c r="H132" s="874"/>
      <c r="I132" s="874"/>
      <c r="J132" s="875" t="s">
        <v>1123</v>
      </c>
      <c r="K132" s="875"/>
    </row>
    <row r="133" spans="2:11" ht="18.75" customHeight="1">
      <c r="B133" s="743"/>
      <c r="C133" s="878"/>
      <c r="D133" s="874" t="s">
        <v>216</v>
      </c>
      <c r="E133" s="874"/>
      <c r="F133" s="874"/>
      <c r="G133" s="874"/>
      <c r="H133" s="874"/>
      <c r="I133" s="874"/>
      <c r="J133" s="875" t="s">
        <v>1123</v>
      </c>
      <c r="K133" s="875"/>
    </row>
    <row r="134" spans="2:11" ht="18.75" customHeight="1">
      <c r="B134" s="743"/>
      <c r="C134" s="878"/>
      <c r="D134" s="874" t="s">
        <v>223</v>
      </c>
      <c r="E134" s="874"/>
      <c r="F134" s="874"/>
      <c r="G134" s="874"/>
      <c r="H134" s="874"/>
      <c r="I134" s="874"/>
      <c r="J134" s="875"/>
      <c r="K134" s="875"/>
    </row>
    <row r="135" spans="2:11" ht="18.75" customHeight="1">
      <c r="B135" s="743"/>
      <c r="C135" s="878"/>
      <c r="D135" s="874" t="s">
        <v>231</v>
      </c>
      <c r="E135" s="874"/>
      <c r="F135" s="874"/>
      <c r="G135" s="874"/>
      <c r="H135" s="874"/>
      <c r="I135" s="874"/>
      <c r="J135" s="875" t="s">
        <v>1123</v>
      </c>
      <c r="K135" s="875"/>
    </row>
    <row r="136" spans="2:11" ht="18.75" customHeight="1">
      <c r="B136" s="743"/>
      <c r="C136" s="878"/>
      <c r="D136" s="874" t="s">
        <v>238</v>
      </c>
      <c r="E136" s="874"/>
      <c r="F136" s="874"/>
      <c r="G136" s="874"/>
      <c r="H136" s="874"/>
      <c r="I136" s="874"/>
      <c r="J136" s="875" t="s">
        <v>1123</v>
      </c>
      <c r="K136" s="875"/>
    </row>
    <row r="137" spans="2:11" ht="18.75" customHeight="1">
      <c r="B137" s="743"/>
      <c r="C137" s="878"/>
      <c r="D137" s="874" t="s">
        <v>1152</v>
      </c>
      <c r="E137" s="874"/>
      <c r="F137" s="874"/>
      <c r="G137" s="874"/>
      <c r="H137" s="874"/>
      <c r="I137" s="874"/>
      <c r="J137" s="875" t="s">
        <v>1123</v>
      </c>
      <c r="K137" s="875"/>
    </row>
    <row r="138" spans="2:11" ht="18.75" customHeight="1">
      <c r="B138" s="743"/>
      <c r="C138" s="878"/>
      <c r="D138" s="874" t="s">
        <v>250</v>
      </c>
      <c r="E138" s="874"/>
      <c r="F138" s="874"/>
      <c r="G138" s="874"/>
      <c r="H138" s="874"/>
      <c r="I138" s="874"/>
      <c r="J138" s="875"/>
      <c r="K138" s="875"/>
    </row>
    <row r="139" spans="2:11" ht="18.75" customHeight="1">
      <c r="B139" s="743" t="s">
        <v>992</v>
      </c>
      <c r="C139" s="878" t="s">
        <v>1154</v>
      </c>
      <c r="D139" s="874" t="s">
        <v>1155</v>
      </c>
      <c r="E139" s="874"/>
      <c r="F139" s="874"/>
      <c r="G139" s="874"/>
      <c r="H139" s="874"/>
      <c r="I139" s="874"/>
      <c r="J139" s="875" t="s">
        <v>1123</v>
      </c>
      <c r="K139" s="876"/>
    </row>
    <row r="140" spans="2:11">
      <c r="B140" s="743"/>
      <c r="C140" s="878"/>
      <c r="D140" s="874" t="s">
        <v>1156</v>
      </c>
      <c r="E140" s="874"/>
      <c r="F140" s="874"/>
      <c r="G140" s="874"/>
      <c r="H140" s="874"/>
      <c r="I140" s="874"/>
      <c r="J140" s="875"/>
      <c r="K140" s="875"/>
    </row>
    <row r="141" spans="2:11">
      <c r="B141" s="743"/>
      <c r="C141" s="878"/>
      <c r="D141" s="874" t="s">
        <v>1157</v>
      </c>
      <c r="E141" s="874"/>
      <c r="F141" s="874"/>
      <c r="G141" s="874"/>
      <c r="H141" s="874"/>
      <c r="I141" s="874"/>
      <c r="J141" s="875"/>
      <c r="K141" s="875"/>
    </row>
    <row r="142" spans="2:11">
      <c r="B142" s="743"/>
      <c r="C142" s="878"/>
      <c r="D142" s="874" t="s">
        <v>1158</v>
      </c>
      <c r="E142" s="874"/>
      <c r="F142" s="874"/>
      <c r="G142" s="874"/>
      <c r="H142" s="874"/>
      <c r="I142" s="874"/>
      <c r="J142" s="875" t="s">
        <v>1123</v>
      </c>
      <c r="K142" s="875"/>
    </row>
    <row r="143" spans="2:11">
      <c r="B143" s="743"/>
      <c r="C143" s="878"/>
      <c r="D143" s="874" t="s">
        <v>1159</v>
      </c>
      <c r="E143" s="874"/>
      <c r="F143" s="874"/>
      <c r="G143" s="874"/>
      <c r="H143" s="874"/>
      <c r="I143" s="874"/>
      <c r="J143" s="875" t="s">
        <v>1123</v>
      </c>
      <c r="K143" s="875"/>
    </row>
    <row r="144" spans="2:11">
      <c r="B144" s="743"/>
      <c r="C144" s="878"/>
      <c r="D144" s="874" t="s">
        <v>1160</v>
      </c>
      <c r="E144" s="874"/>
      <c r="F144" s="874"/>
      <c r="G144" s="874"/>
      <c r="H144" s="874"/>
      <c r="I144" s="874"/>
      <c r="J144" s="875" t="s">
        <v>1123</v>
      </c>
      <c r="K144" s="875"/>
    </row>
    <row r="145" spans="2:17">
      <c r="B145" s="743"/>
      <c r="C145" s="878"/>
      <c r="D145" s="874" t="s">
        <v>1161</v>
      </c>
      <c r="E145" s="874"/>
      <c r="F145" s="874"/>
      <c r="G145" s="874"/>
      <c r="H145" s="874"/>
      <c r="I145" s="874"/>
      <c r="J145" s="875"/>
      <c r="K145" s="875"/>
    </row>
    <row r="146" spans="2:17">
      <c r="B146" s="743"/>
      <c r="C146" s="878"/>
      <c r="D146" s="874" t="s">
        <v>1162</v>
      </c>
      <c r="E146" s="874"/>
      <c r="F146" s="874"/>
      <c r="G146" s="874"/>
      <c r="H146" s="874"/>
      <c r="I146" s="874"/>
      <c r="J146" s="875" t="s">
        <v>2023</v>
      </c>
      <c r="K146" s="875"/>
    </row>
    <row r="147" spans="2:17">
      <c r="B147" s="743" t="s">
        <v>1163</v>
      </c>
      <c r="C147" s="878" t="s">
        <v>1164</v>
      </c>
      <c r="D147" s="874" t="s">
        <v>1165</v>
      </c>
      <c r="E147" s="874"/>
      <c r="F147" s="874"/>
      <c r="G147" s="874"/>
      <c r="H147" s="874"/>
      <c r="I147" s="874"/>
      <c r="J147" s="875"/>
      <c r="K147" s="876"/>
    </row>
    <row r="148" spans="2:17">
      <c r="B148" s="743"/>
      <c r="C148" s="878"/>
      <c r="D148" s="874" t="s">
        <v>1166</v>
      </c>
      <c r="E148" s="874"/>
      <c r="F148" s="874"/>
      <c r="G148" s="874"/>
      <c r="H148" s="874"/>
      <c r="I148" s="874"/>
      <c r="J148" s="875"/>
      <c r="K148" s="875"/>
    </row>
    <row r="149" spans="2:17">
      <c r="B149" s="743"/>
      <c r="C149" s="878"/>
      <c r="D149" s="874" t="s">
        <v>1167</v>
      </c>
      <c r="E149" s="874"/>
      <c r="F149" s="874"/>
      <c r="G149" s="874"/>
      <c r="H149" s="874"/>
      <c r="I149" s="874"/>
      <c r="J149" s="875" t="s">
        <v>1123</v>
      </c>
      <c r="K149" s="875"/>
    </row>
    <row r="150" spans="2:17">
      <c r="B150" s="743"/>
      <c r="C150" s="878"/>
      <c r="D150" s="874" t="s">
        <v>1168</v>
      </c>
      <c r="E150" s="874"/>
      <c r="F150" s="874"/>
      <c r="G150" s="874"/>
      <c r="H150" s="874"/>
      <c r="I150" s="874"/>
      <c r="J150" s="875" t="s">
        <v>1123</v>
      </c>
      <c r="K150" s="875"/>
    </row>
    <row r="151" spans="2:17">
      <c r="B151" s="743"/>
      <c r="C151" s="878"/>
      <c r="D151" s="874" t="s">
        <v>1169</v>
      </c>
      <c r="E151" s="874"/>
      <c r="F151" s="874"/>
      <c r="G151" s="874"/>
      <c r="H151" s="874"/>
      <c r="I151" s="874"/>
      <c r="J151" s="875" t="s">
        <v>1123</v>
      </c>
      <c r="K151" s="875"/>
    </row>
    <row r="152" spans="2:17">
      <c r="B152" s="743"/>
      <c r="C152" s="878"/>
      <c r="D152" s="874" t="s">
        <v>1170</v>
      </c>
      <c r="E152" s="874"/>
      <c r="F152" s="874"/>
      <c r="G152" s="874"/>
      <c r="H152" s="874"/>
      <c r="I152" s="874"/>
      <c r="J152" s="875" t="s">
        <v>1123</v>
      </c>
      <c r="K152" s="875"/>
    </row>
    <row r="153" spans="2:17">
      <c r="B153" s="743"/>
      <c r="C153" s="878"/>
      <c r="D153" s="874" t="s">
        <v>1171</v>
      </c>
      <c r="E153" s="874"/>
      <c r="F153" s="874"/>
      <c r="G153" s="874"/>
      <c r="H153" s="874"/>
      <c r="I153" s="874"/>
      <c r="J153" s="875" t="s">
        <v>1123</v>
      </c>
      <c r="K153" s="875"/>
    </row>
    <row r="154" spans="2:17">
      <c r="B154" s="743"/>
      <c r="C154" s="878"/>
      <c r="D154" s="874" t="s">
        <v>1172</v>
      </c>
      <c r="E154" s="874"/>
      <c r="F154" s="874"/>
      <c r="G154" s="874"/>
      <c r="H154" s="874"/>
      <c r="I154" s="874"/>
      <c r="J154" s="879"/>
      <c r="K154" s="879"/>
      <c r="P154" s="684" t="s">
        <v>1190</v>
      </c>
      <c r="Q154" s="684"/>
    </row>
    <row r="155" spans="2:17" ht="18.75" customHeight="1">
      <c r="B155" s="743" t="s">
        <v>1173</v>
      </c>
      <c r="C155" s="845" t="s">
        <v>1174</v>
      </c>
      <c r="D155" s="768" t="s">
        <v>251</v>
      </c>
      <c r="E155" s="768"/>
      <c r="F155" s="768"/>
      <c r="G155" s="768"/>
      <c r="H155" s="768"/>
      <c r="I155" s="768"/>
      <c r="J155" s="768"/>
      <c r="K155" s="768"/>
      <c r="L155" s="768"/>
      <c r="M155" s="768"/>
      <c r="N155" s="875"/>
      <c r="O155" s="875"/>
      <c r="P155" s="733"/>
      <c r="Q155" s="733"/>
    </row>
    <row r="156" spans="2:17" ht="18.75" customHeight="1">
      <c r="B156" s="743"/>
      <c r="C156" s="845"/>
      <c r="D156" s="817" t="s">
        <v>995</v>
      </c>
      <c r="E156" s="817"/>
      <c r="F156" s="817"/>
      <c r="G156" s="817"/>
      <c r="H156" s="817"/>
      <c r="I156" s="817"/>
      <c r="J156" s="874" t="s">
        <v>996</v>
      </c>
      <c r="K156" s="874"/>
      <c r="L156" s="874"/>
      <c r="M156" s="874"/>
      <c r="N156" s="875"/>
      <c r="O156" s="875"/>
      <c r="P156" s="882" t="str">
        <f>+IF(COUNTIF(N156:N158,"○")&gt;=2,"入力誤り",IF(COUNTIF(N156:N158,"○")=1,"OK",""))</f>
        <v/>
      </c>
      <c r="Q156" s="883"/>
    </row>
    <row r="157" spans="2:17" ht="18.75" customHeight="1">
      <c r="B157" s="743"/>
      <c r="C157" s="845"/>
      <c r="D157" s="817"/>
      <c r="E157" s="817"/>
      <c r="F157" s="817"/>
      <c r="G157" s="817"/>
      <c r="H157" s="817"/>
      <c r="I157" s="817"/>
      <c r="J157" s="874" t="s">
        <v>997</v>
      </c>
      <c r="K157" s="874"/>
      <c r="L157" s="874"/>
      <c r="M157" s="874"/>
      <c r="N157" s="875"/>
      <c r="O157" s="875"/>
      <c r="P157" s="884"/>
      <c r="Q157" s="885"/>
    </row>
    <row r="158" spans="2:17" ht="18.75" customHeight="1">
      <c r="B158" s="743"/>
      <c r="C158" s="845"/>
      <c r="D158" s="817"/>
      <c r="E158" s="817"/>
      <c r="F158" s="817"/>
      <c r="G158" s="817"/>
      <c r="H158" s="817"/>
      <c r="I158" s="817"/>
      <c r="J158" s="874" t="s">
        <v>998</v>
      </c>
      <c r="K158" s="874"/>
      <c r="L158" s="874"/>
      <c r="M158" s="874"/>
      <c r="N158" s="875"/>
      <c r="O158" s="875"/>
      <c r="P158" s="886"/>
      <c r="Q158" s="887"/>
    </row>
    <row r="159" spans="2:17" ht="18.75" customHeight="1">
      <c r="B159" s="743"/>
      <c r="C159" s="845"/>
      <c r="D159" s="768" t="s">
        <v>286</v>
      </c>
      <c r="E159" s="768"/>
      <c r="F159" s="768"/>
      <c r="G159" s="768"/>
      <c r="H159" s="768"/>
      <c r="I159" s="768"/>
      <c r="J159" s="768"/>
      <c r="K159" s="768"/>
      <c r="L159" s="768"/>
      <c r="M159" s="768"/>
      <c r="N159" s="875"/>
      <c r="O159" s="875"/>
      <c r="P159" s="733"/>
      <c r="Q159" s="733"/>
    </row>
    <row r="160" spans="2:17" ht="18.75" customHeight="1">
      <c r="B160" s="743"/>
      <c r="C160" s="845"/>
      <c r="D160" s="768" t="s">
        <v>288</v>
      </c>
      <c r="E160" s="768"/>
      <c r="F160" s="768"/>
      <c r="G160" s="768"/>
      <c r="H160" s="768"/>
      <c r="I160" s="768"/>
      <c r="J160" s="768"/>
      <c r="K160" s="768"/>
      <c r="L160" s="768"/>
      <c r="M160" s="768"/>
      <c r="N160" s="875"/>
      <c r="O160" s="875"/>
      <c r="P160" s="733"/>
      <c r="Q160" s="733"/>
    </row>
    <row r="161" spans="2:19" ht="18.75" customHeight="1">
      <c r="B161" s="743"/>
      <c r="C161" s="845"/>
      <c r="D161" s="768" t="s">
        <v>252</v>
      </c>
      <c r="E161" s="768"/>
      <c r="F161" s="768"/>
      <c r="G161" s="768"/>
      <c r="H161" s="768"/>
      <c r="I161" s="768"/>
      <c r="J161" s="768"/>
      <c r="K161" s="768"/>
      <c r="L161" s="768"/>
      <c r="M161" s="768"/>
      <c r="N161" s="875"/>
      <c r="O161" s="875"/>
      <c r="P161" s="733"/>
      <c r="Q161" s="733"/>
    </row>
    <row r="162" spans="2:19" ht="18.75" customHeight="1">
      <c r="B162" s="743"/>
      <c r="C162" s="845"/>
      <c r="D162" s="768" t="s">
        <v>258</v>
      </c>
      <c r="E162" s="768"/>
      <c r="F162" s="768"/>
      <c r="G162" s="768"/>
      <c r="H162" s="768"/>
      <c r="I162" s="768"/>
      <c r="J162" s="768"/>
      <c r="K162" s="768"/>
      <c r="L162" s="768"/>
      <c r="M162" s="768"/>
      <c r="N162" s="875"/>
      <c r="O162" s="875"/>
      <c r="P162" s="733"/>
      <c r="Q162" s="733"/>
    </row>
    <row r="163" spans="2:19">
      <c r="B163" s="743"/>
      <c r="C163" s="845"/>
      <c r="D163" s="768" t="s">
        <v>1175</v>
      </c>
      <c r="E163" s="768"/>
      <c r="F163" s="768"/>
      <c r="G163" s="768"/>
      <c r="H163" s="768"/>
      <c r="I163" s="768"/>
      <c r="J163" s="768"/>
      <c r="K163" s="768"/>
      <c r="L163" s="768"/>
      <c r="M163" s="768"/>
      <c r="N163" s="875"/>
      <c r="O163" s="875"/>
      <c r="P163" s="733"/>
      <c r="Q163" s="733"/>
    </row>
    <row r="164" spans="2:19">
      <c r="B164" s="743"/>
      <c r="C164" s="845"/>
      <c r="D164" s="768" t="s">
        <v>275</v>
      </c>
      <c r="E164" s="768"/>
      <c r="F164" s="768"/>
      <c r="G164" s="768"/>
      <c r="H164" s="768"/>
      <c r="I164" s="768"/>
      <c r="J164" s="768"/>
      <c r="K164" s="768"/>
      <c r="L164" s="768"/>
      <c r="M164" s="768"/>
      <c r="N164" s="875"/>
      <c r="O164" s="875"/>
      <c r="P164" s="733"/>
      <c r="Q164" s="733"/>
    </row>
    <row r="165" spans="2:19">
      <c r="B165" s="743"/>
      <c r="C165" s="845"/>
      <c r="D165" s="768" t="s">
        <v>282</v>
      </c>
      <c r="E165" s="768"/>
      <c r="F165" s="768"/>
      <c r="G165" s="768"/>
      <c r="H165" s="768"/>
      <c r="I165" s="768"/>
      <c r="J165" s="768"/>
      <c r="K165" s="768"/>
      <c r="L165" s="768"/>
      <c r="M165" s="768"/>
      <c r="N165" s="875"/>
      <c r="O165" s="875"/>
      <c r="P165" s="733"/>
      <c r="Q165" s="733"/>
    </row>
    <row r="166" spans="2:19">
      <c r="B166" s="743"/>
      <c r="C166" s="845"/>
      <c r="D166" s="768" t="s">
        <v>999</v>
      </c>
      <c r="E166" s="768"/>
      <c r="F166" s="768"/>
      <c r="G166" s="768"/>
      <c r="H166" s="768"/>
      <c r="I166" s="768"/>
      <c r="J166" s="768"/>
      <c r="K166" s="768"/>
      <c r="L166" s="768"/>
      <c r="M166" s="768"/>
      <c r="N166" s="875"/>
      <c r="O166" s="875"/>
      <c r="P166" s="733"/>
      <c r="Q166" s="733"/>
    </row>
    <row r="167" spans="2:19">
      <c r="B167" s="743"/>
      <c r="C167" s="845"/>
      <c r="D167" s="817" t="s">
        <v>1176</v>
      </c>
      <c r="E167" s="817"/>
      <c r="F167" s="817"/>
      <c r="G167" s="817"/>
      <c r="H167" s="817"/>
      <c r="I167" s="817"/>
      <c r="J167" s="874" t="s">
        <v>2</v>
      </c>
      <c r="K167" s="874"/>
      <c r="L167" s="874"/>
      <c r="M167" s="874"/>
      <c r="N167" s="875"/>
      <c r="O167" s="875"/>
      <c r="P167" s="882" t="str">
        <f>+IF(COUNTIF(N167:N169,"○")&gt;=2,"入力誤り",IF(COUNTIF(N167:N169,"○")=1,"OK",""))</f>
        <v/>
      </c>
      <c r="Q167" s="883"/>
    </row>
    <row r="168" spans="2:19">
      <c r="B168" s="743"/>
      <c r="C168" s="845"/>
      <c r="D168" s="817"/>
      <c r="E168" s="817"/>
      <c r="F168" s="817"/>
      <c r="G168" s="817"/>
      <c r="H168" s="817"/>
      <c r="I168" s="817"/>
      <c r="J168" s="874" t="s">
        <v>1001</v>
      </c>
      <c r="K168" s="874"/>
      <c r="L168" s="874"/>
      <c r="M168" s="874"/>
      <c r="N168" s="875"/>
      <c r="O168" s="875"/>
      <c r="P168" s="884"/>
      <c r="Q168" s="885"/>
    </row>
    <row r="169" spans="2:19">
      <c r="B169" s="743"/>
      <c r="C169" s="845"/>
      <c r="D169" s="817"/>
      <c r="E169" s="817"/>
      <c r="F169" s="817"/>
      <c r="G169" s="817"/>
      <c r="H169" s="817"/>
      <c r="I169" s="817"/>
      <c r="J169" s="874" t="s">
        <v>1002</v>
      </c>
      <c r="K169" s="874"/>
      <c r="L169" s="874"/>
      <c r="M169" s="874"/>
      <c r="N169" s="875" t="s">
        <v>1123</v>
      </c>
      <c r="O169" s="875"/>
      <c r="P169" s="886"/>
      <c r="Q169" s="887"/>
    </row>
    <row r="170" spans="2:19" ht="18.75" customHeight="1">
      <c r="B170" s="766" t="s">
        <v>289</v>
      </c>
      <c r="C170" s="881" t="s">
        <v>1177</v>
      </c>
      <c r="D170" s="881"/>
      <c r="E170" s="881"/>
      <c r="F170" s="881"/>
      <c r="G170" s="881"/>
      <c r="H170" s="881"/>
      <c r="I170" s="768" t="s">
        <v>1178</v>
      </c>
      <c r="J170" s="768"/>
      <c r="K170" s="768"/>
      <c r="L170" s="875"/>
      <c r="M170" s="875"/>
      <c r="N170" s="733"/>
      <c r="O170" s="733"/>
      <c r="P170" s="734" t="s">
        <v>1193</v>
      </c>
      <c r="Q170" s="734"/>
      <c r="R170" s="734" t="s">
        <v>1194</v>
      </c>
      <c r="S170" s="734"/>
    </row>
    <row r="171" spans="2:19">
      <c r="B171" s="767"/>
      <c r="C171" s="881"/>
      <c r="D171" s="881"/>
      <c r="E171" s="881"/>
      <c r="F171" s="881"/>
      <c r="G171" s="881"/>
      <c r="H171" s="881"/>
      <c r="I171" s="768" t="s">
        <v>1179</v>
      </c>
      <c r="J171" s="768"/>
      <c r="K171" s="768"/>
      <c r="L171" s="888"/>
      <c r="M171" s="888"/>
      <c r="N171" s="888"/>
      <c r="O171" s="888"/>
      <c r="P171" s="735" t="str">
        <f>+IF(L171="","",IF(ISNUMBER(L171)=FALSE,"日付入力誤り",IF(TEXT(L171,"YYYYMMDD")&lt;="20181231","年月日不正","OK")))</f>
        <v/>
      </c>
      <c r="Q171" s="735"/>
      <c r="R171" s="687" t="str">
        <f>+IF(P171="OK",IF(OR(AND(L170="○",L171=""),AND(L170="",L171&lt;&gt;"")),"入力漏れ",IF(AND(L170="○",L171&lt;&gt;""),"OK","")),"")</f>
        <v/>
      </c>
      <c r="S171" s="687"/>
    </row>
    <row r="172" spans="2:19">
      <c r="B172" s="766" t="s">
        <v>292</v>
      </c>
      <c r="C172" s="881" t="s">
        <v>1180</v>
      </c>
      <c r="D172" s="881"/>
      <c r="E172" s="881"/>
      <c r="F172" s="881"/>
      <c r="G172" s="881"/>
      <c r="H172" s="881"/>
      <c r="I172" s="768" t="s">
        <v>1178</v>
      </c>
      <c r="J172" s="768"/>
      <c r="K172" s="768"/>
      <c r="L172" s="875"/>
      <c r="M172" s="875"/>
      <c r="N172" s="733"/>
      <c r="O172" s="733"/>
      <c r="P172" s="734" t="s">
        <v>1193</v>
      </c>
      <c r="Q172" s="734"/>
      <c r="R172" s="734" t="s">
        <v>1194</v>
      </c>
      <c r="S172" s="734"/>
    </row>
    <row r="173" spans="2:19">
      <c r="B173" s="767"/>
      <c r="C173" s="881"/>
      <c r="D173" s="881"/>
      <c r="E173" s="881"/>
      <c r="F173" s="881"/>
      <c r="G173" s="881"/>
      <c r="H173" s="881"/>
      <c r="I173" s="768" t="s">
        <v>294</v>
      </c>
      <c r="J173" s="768"/>
      <c r="K173" s="768"/>
      <c r="L173" s="888"/>
      <c r="M173" s="888"/>
      <c r="N173" s="888"/>
      <c r="O173" s="888"/>
      <c r="P173" s="735" t="str">
        <f>+IF(L173="","",IF(ISNUMBER(L173)=FALSE,"日付入力誤り","OK"))</f>
        <v/>
      </c>
      <c r="Q173" s="735"/>
      <c r="R173" s="687" t="str">
        <f>+IF(P173="OK",IF(OR(AND(L172="○",L173=""),AND(L172="",L173&lt;&gt;"")),"入力漏れ",IF(AND(L172="○",L173&lt;&gt;""),"OK","")),"")</f>
        <v/>
      </c>
      <c r="S173" s="687"/>
    </row>
    <row r="174" spans="2:19" ht="18.75" customHeight="1">
      <c r="B174" s="743" t="s">
        <v>676</v>
      </c>
      <c r="C174" s="880" t="s">
        <v>1181</v>
      </c>
      <c r="D174" s="681" t="s">
        <v>1182</v>
      </c>
      <c r="E174" s="681"/>
      <c r="F174" s="681"/>
      <c r="G174" s="681" t="s">
        <v>269</v>
      </c>
      <c r="H174" s="681"/>
      <c r="I174" s="681" t="s">
        <v>270</v>
      </c>
      <c r="J174" s="681"/>
      <c r="K174" s="684" t="s">
        <v>1190</v>
      </c>
      <c r="L174" s="684"/>
    </row>
    <row r="175" spans="2:19" ht="18.75" customHeight="1">
      <c r="B175" s="743"/>
      <c r="C175" s="880"/>
      <c r="D175" s="736" t="s">
        <v>1183</v>
      </c>
      <c r="E175" s="736"/>
      <c r="F175" s="736"/>
      <c r="G175" s="875" t="s">
        <v>1123</v>
      </c>
      <c r="H175" s="875"/>
      <c r="I175" s="875"/>
      <c r="J175" s="875"/>
      <c r="K175" s="687" t="str">
        <f>+IF(AND(SUBSTITUTE(G175,"　","")="",SUBSTITUTE(I175,"　","")=""),"入力漏れ",IF(AND(SUBSTITUTE(G175,"　","")&lt;&gt;"",SUBSTITUTE(I175,"　","")&lt;&gt;""),"入力誤り","OK"))</f>
        <v>入力漏れ</v>
      </c>
      <c r="L175" s="687"/>
    </row>
    <row r="176" spans="2:19">
      <c r="B176" s="743"/>
      <c r="C176" s="880"/>
      <c r="D176" s="736" t="s">
        <v>1184</v>
      </c>
      <c r="E176" s="736"/>
      <c r="F176" s="736"/>
      <c r="G176" s="875" t="s">
        <v>1123</v>
      </c>
      <c r="H176" s="875"/>
      <c r="I176" s="875" t="s">
        <v>1123</v>
      </c>
      <c r="J176" s="875"/>
      <c r="K176" s="687" t="str">
        <f>+IF(AND(SUBSTITUTE(G176,"　","")="",SUBSTITUTE(I176,"　","")=""),"入力漏れ",IF(AND(SUBSTITUTE(G176,"　","")&lt;&gt;"",SUBSTITUTE(I176,"　","")&lt;&gt;""),"入力誤り","OK"))</f>
        <v>入力漏れ</v>
      </c>
      <c r="L176" s="687"/>
    </row>
    <row r="177" spans="1:136">
      <c r="B177" s="743"/>
      <c r="C177" s="880"/>
      <c r="D177" s="736" t="s">
        <v>1185</v>
      </c>
      <c r="E177" s="736"/>
      <c r="F177" s="736"/>
      <c r="G177" s="875" t="s">
        <v>1123</v>
      </c>
      <c r="H177" s="875"/>
      <c r="I177" s="875"/>
      <c r="J177" s="875"/>
      <c r="K177" s="687" t="str">
        <f>+IF(AND(SUBSTITUTE(G177,"　","")="",SUBSTITUTE(I177,"　","")=""),"入力漏れ",IF(AND(SUBSTITUTE(G177,"　","")&lt;&gt;"",SUBSTITUTE(I177,"　","")&lt;&gt;""),"入力誤り","OK"))</f>
        <v>入力漏れ</v>
      </c>
      <c r="L177" s="687"/>
    </row>
    <row r="180" spans="1:136" ht="33">
      <c r="A180" s="421" t="s">
        <v>1201</v>
      </c>
      <c r="AZ180" s="620"/>
      <c r="BI180" s="620"/>
      <c r="BJ180" s="620"/>
      <c r="BK180" s="620"/>
      <c r="BL180" s="620"/>
      <c r="BM180" s="620"/>
      <c r="BN180" s="620"/>
      <c r="BO180" s="620"/>
      <c r="BP180" s="620"/>
      <c r="BQ180" s="620"/>
      <c r="BR180" s="620"/>
      <c r="BS180" s="620"/>
      <c r="BT180" s="620"/>
      <c r="BU180" s="620"/>
      <c r="BV180" s="620"/>
      <c r="BW180" s="620"/>
      <c r="BX180" s="620"/>
      <c r="BY180" s="620"/>
      <c r="BZ180" s="620"/>
      <c r="CA180" s="620"/>
      <c r="CB180" s="620"/>
      <c r="CC180" s="620"/>
      <c r="CD180" s="620"/>
      <c r="CE180" s="620"/>
      <c r="CF180" s="620"/>
      <c r="CG180" s="620"/>
      <c r="CH180" s="620"/>
      <c r="CI180" s="620"/>
      <c r="CJ180" s="620"/>
      <c r="CK180" s="620"/>
      <c r="CL180" s="620"/>
      <c r="CM180" s="620"/>
      <c r="CN180" s="620"/>
      <c r="CO180" s="620"/>
      <c r="CP180" s="620"/>
      <c r="CQ180" s="620"/>
      <c r="CR180" s="620"/>
      <c r="CS180" s="620"/>
      <c r="CT180" s="620"/>
      <c r="CU180" s="620"/>
      <c r="CV180" s="620"/>
      <c r="CW180" s="620"/>
      <c r="CX180" s="620"/>
      <c r="CY180" s="620"/>
      <c r="CZ180" s="620"/>
      <c r="DA180" s="620"/>
      <c r="DB180" s="620"/>
      <c r="DC180" s="620"/>
      <c r="DD180" s="620"/>
      <c r="DE180" s="620"/>
      <c r="DF180" s="620"/>
      <c r="DG180" s="620"/>
      <c r="DH180" s="620"/>
      <c r="DI180" s="620"/>
      <c r="DJ180" s="620"/>
      <c r="DK180" s="620"/>
      <c r="DL180" s="620"/>
      <c r="DM180" s="620"/>
      <c r="DN180" s="620"/>
      <c r="DO180" s="620"/>
      <c r="DP180" s="620"/>
      <c r="DQ180" s="620"/>
      <c r="DR180" s="620"/>
      <c r="DS180" s="620"/>
      <c r="DT180" s="620"/>
      <c r="DU180" s="620"/>
      <c r="DV180" s="620"/>
      <c r="DW180" s="620"/>
      <c r="DX180" s="620"/>
      <c r="DY180" s="620"/>
      <c r="DZ180" s="620"/>
      <c r="EA180" s="620"/>
      <c r="EB180" s="620"/>
      <c r="EC180" s="620"/>
      <c r="ED180" s="620"/>
      <c r="EE180" s="620"/>
      <c r="EF180" s="620"/>
    </row>
    <row r="181" spans="1:136" ht="18.75" customHeight="1">
      <c r="AZ181" s="620"/>
      <c r="BI181" s="620">
        <v>1</v>
      </c>
      <c r="BJ181" s="620"/>
      <c r="BK181" s="620">
        <v>2</v>
      </c>
      <c r="BL181" s="620"/>
      <c r="BM181" s="620">
        <v>3</v>
      </c>
      <c r="BN181" s="620"/>
      <c r="BO181" s="620">
        <v>4</v>
      </c>
      <c r="BP181" s="620"/>
      <c r="BQ181" s="620">
        <v>5</v>
      </c>
      <c r="BR181" s="620"/>
      <c r="BS181" s="620">
        <v>6</v>
      </c>
      <c r="BT181" s="620"/>
      <c r="BU181" s="620">
        <v>7</v>
      </c>
      <c r="BV181" s="620"/>
      <c r="BW181" s="620">
        <v>8</v>
      </c>
      <c r="BX181" s="620"/>
      <c r="BY181" s="620">
        <v>9</v>
      </c>
      <c r="BZ181" s="620"/>
      <c r="CA181" s="620">
        <v>10</v>
      </c>
      <c r="CB181" s="620"/>
      <c r="CC181" s="620">
        <v>11</v>
      </c>
      <c r="CD181" s="620"/>
      <c r="CE181" s="620">
        <v>12</v>
      </c>
      <c r="CF181" s="620"/>
      <c r="CG181" s="620">
        <v>13</v>
      </c>
      <c r="CH181" s="620"/>
      <c r="CI181" s="620">
        <v>14</v>
      </c>
      <c r="CJ181" s="620"/>
      <c r="CK181" s="620">
        <v>15</v>
      </c>
      <c r="CL181" s="620"/>
      <c r="CM181" s="620">
        <v>16</v>
      </c>
      <c r="CN181" s="620"/>
      <c r="CO181" s="620">
        <v>17</v>
      </c>
      <c r="CP181" s="620"/>
      <c r="CQ181" s="620">
        <v>18</v>
      </c>
      <c r="CR181" s="620"/>
      <c r="CS181" s="620">
        <v>19</v>
      </c>
      <c r="CT181" s="620"/>
      <c r="CU181" s="620">
        <v>20</v>
      </c>
      <c r="CV181" s="620"/>
      <c r="CW181" s="620">
        <v>21</v>
      </c>
      <c r="CX181" s="620"/>
      <c r="CY181" s="620">
        <v>22</v>
      </c>
      <c r="CZ181" s="620"/>
      <c r="DA181" s="620">
        <v>23</v>
      </c>
      <c r="DB181" s="620"/>
      <c r="DC181" s="620">
        <v>24</v>
      </c>
      <c r="DD181" s="620"/>
      <c r="DE181" s="620">
        <v>25</v>
      </c>
      <c r="DF181" s="620"/>
      <c r="DG181" s="620">
        <v>26</v>
      </c>
      <c r="DH181" s="620"/>
      <c r="DI181" s="620">
        <v>27</v>
      </c>
      <c r="DJ181" s="620"/>
      <c r="DK181" s="620">
        <v>28</v>
      </c>
      <c r="DL181" s="620"/>
      <c r="DM181" s="620">
        <v>29</v>
      </c>
      <c r="DN181" s="620"/>
      <c r="DO181" s="620">
        <v>30</v>
      </c>
      <c r="DP181" s="620"/>
      <c r="DQ181" s="620">
        <v>31</v>
      </c>
      <c r="DR181" s="620"/>
      <c r="DS181" s="620">
        <v>32</v>
      </c>
      <c r="DT181" s="620"/>
      <c r="DU181" s="620">
        <v>33</v>
      </c>
      <c r="DV181" s="620"/>
      <c r="DW181" s="620">
        <v>34</v>
      </c>
      <c r="DX181" s="620"/>
      <c r="DY181" s="620">
        <v>35</v>
      </c>
      <c r="DZ181" s="620"/>
      <c r="EA181" s="620">
        <v>36</v>
      </c>
      <c r="EB181" s="620"/>
      <c r="EC181" s="620"/>
      <c r="ED181" s="620"/>
      <c r="EE181" s="620"/>
      <c r="EF181" s="620"/>
    </row>
    <row r="182" spans="1:136" ht="18.75" customHeight="1">
      <c r="B182" s="407" t="s">
        <v>1191</v>
      </c>
      <c r="C182" s="750" t="s">
        <v>733</v>
      </c>
      <c r="D182" s="750"/>
      <c r="E182" s="750"/>
      <c r="F182" s="750"/>
      <c r="G182" s="750"/>
      <c r="H182" s="750"/>
      <c r="I182" s="680" t="s">
        <v>1123</v>
      </c>
      <c r="J182" s="680"/>
      <c r="AZ182" s="620"/>
      <c r="BI182" s="620">
        <v>1</v>
      </c>
      <c r="BJ182" s="620"/>
      <c r="BK182" s="620">
        <v>2</v>
      </c>
      <c r="BL182" s="620"/>
      <c r="BM182" s="620">
        <v>3</v>
      </c>
      <c r="BN182" s="620"/>
      <c r="BO182" s="620">
        <v>4</v>
      </c>
      <c r="BP182" s="620"/>
      <c r="BQ182" s="620">
        <v>5</v>
      </c>
      <c r="BR182" s="620"/>
      <c r="BS182" s="620"/>
      <c r="BT182" s="620"/>
      <c r="BU182" s="620"/>
      <c r="BV182" s="620"/>
      <c r="BW182" s="620"/>
      <c r="BX182" s="620"/>
      <c r="BY182" s="620"/>
      <c r="BZ182" s="620"/>
      <c r="CA182" s="620"/>
      <c r="CB182" s="620"/>
      <c r="CC182" s="620"/>
      <c r="CD182" s="620"/>
      <c r="CE182" s="620"/>
      <c r="CF182" s="620"/>
      <c r="CG182" s="620"/>
      <c r="CH182" s="620"/>
      <c r="CI182" s="620"/>
      <c r="CJ182" s="620"/>
      <c r="CK182" s="620"/>
      <c r="CL182" s="620"/>
      <c r="CM182" s="620"/>
      <c r="CN182" s="620"/>
      <c r="CO182" s="620"/>
      <c r="CP182" s="620"/>
      <c r="CQ182" s="620"/>
      <c r="CR182" s="620"/>
      <c r="CS182" s="620"/>
      <c r="CT182" s="620"/>
      <c r="CU182" s="620"/>
      <c r="CV182" s="620"/>
      <c r="CW182" s="620"/>
      <c r="CX182" s="620"/>
      <c r="CY182" s="620"/>
      <c r="CZ182" s="620"/>
      <c r="DA182" s="620"/>
      <c r="DB182" s="620"/>
      <c r="DC182" s="620"/>
      <c r="DD182" s="620"/>
      <c r="DE182" s="620"/>
      <c r="DF182" s="620"/>
      <c r="DG182" s="620"/>
      <c r="DH182" s="620"/>
      <c r="DI182" s="620"/>
      <c r="DJ182" s="620"/>
      <c r="DK182" s="620"/>
      <c r="DL182" s="620"/>
      <c r="DM182" s="620"/>
      <c r="DN182" s="620"/>
      <c r="DO182" s="620"/>
      <c r="DP182" s="620"/>
      <c r="DQ182" s="620"/>
      <c r="DR182" s="620"/>
      <c r="DS182" s="620"/>
      <c r="DT182" s="620"/>
      <c r="DU182" s="620"/>
      <c r="DV182" s="620"/>
      <c r="DW182" s="620"/>
      <c r="DX182" s="620"/>
      <c r="DY182" s="620"/>
      <c r="DZ182" s="620"/>
      <c r="EA182" s="620"/>
      <c r="EB182" s="620"/>
      <c r="EC182" s="620"/>
      <c r="ED182" s="620"/>
      <c r="EE182" s="620"/>
      <c r="EF182" s="620"/>
    </row>
    <row r="183" spans="1:136" ht="18.75" customHeight="1">
      <c r="AZ183" s="620"/>
      <c r="BI183" s="620">
        <v>1</v>
      </c>
      <c r="BJ183" s="620">
        <v>2</v>
      </c>
      <c r="BK183" s="620">
        <v>3</v>
      </c>
      <c r="BL183" s="620">
        <v>4</v>
      </c>
      <c r="BM183" s="620">
        <v>5</v>
      </c>
      <c r="BN183" s="620">
        <v>6</v>
      </c>
      <c r="BO183" s="620"/>
      <c r="BP183" s="620"/>
      <c r="BQ183" s="620"/>
      <c r="BR183" s="620"/>
      <c r="BS183" s="620"/>
      <c r="BT183" s="620"/>
      <c r="BU183" s="620"/>
      <c r="BV183" s="620"/>
      <c r="BW183" s="620"/>
      <c r="BX183" s="620"/>
      <c r="BY183" s="620"/>
      <c r="BZ183" s="620"/>
      <c r="CA183" s="620"/>
      <c r="CB183" s="620"/>
      <c r="CC183" s="620"/>
      <c r="CD183" s="620"/>
      <c r="CE183" s="620"/>
      <c r="CF183" s="620"/>
      <c r="CG183" s="620"/>
      <c r="CH183" s="620"/>
      <c r="CI183" s="620"/>
      <c r="CJ183" s="620"/>
      <c r="CK183" s="620"/>
      <c r="CL183" s="620"/>
      <c r="CM183" s="620"/>
      <c r="CN183" s="620"/>
      <c r="CO183" s="620"/>
      <c r="CP183" s="620"/>
      <c r="CQ183" s="620"/>
      <c r="CR183" s="620"/>
      <c r="CS183" s="620"/>
      <c r="CT183" s="620"/>
      <c r="CU183" s="620"/>
      <c r="CV183" s="620"/>
      <c r="CW183" s="620"/>
      <c r="CX183" s="620"/>
      <c r="CY183" s="620"/>
      <c r="CZ183" s="620"/>
      <c r="DA183" s="620"/>
      <c r="DB183" s="620"/>
      <c r="DC183" s="620"/>
      <c r="DD183" s="620"/>
      <c r="DE183" s="620"/>
      <c r="DF183" s="620"/>
      <c r="DG183" s="620"/>
      <c r="DH183" s="620"/>
      <c r="DI183" s="620"/>
      <c r="DJ183" s="620"/>
      <c r="DK183" s="620"/>
      <c r="DL183" s="620"/>
      <c r="DM183" s="620"/>
      <c r="DN183" s="620"/>
      <c r="DO183" s="620"/>
      <c r="DP183" s="620"/>
      <c r="DQ183" s="620"/>
      <c r="DR183" s="620"/>
      <c r="DS183" s="620"/>
      <c r="DT183" s="620"/>
      <c r="DU183" s="620"/>
      <c r="DV183" s="620"/>
      <c r="DW183" s="620"/>
      <c r="DX183" s="620"/>
      <c r="DY183" s="620"/>
      <c r="DZ183" s="620"/>
      <c r="EA183" s="620"/>
      <c r="EB183" s="620"/>
      <c r="EC183" s="620"/>
      <c r="ED183" s="620"/>
      <c r="EE183" s="620"/>
      <c r="EF183" s="620"/>
    </row>
    <row r="184" spans="1:136" ht="18.75" customHeight="1">
      <c r="B184" s="747" t="str">
        <f>+IF(OR(I182="",I182="　"),"『該当の有無』を選択して下さい。",IF(I182="有り","以下、記入して下さい。",IF(I182="無し","以下、記入不要です。","")))</f>
        <v>『該当の有無』を選択して下さい。</v>
      </c>
      <c r="C184" s="747"/>
      <c r="D184" s="747"/>
      <c r="E184" s="747"/>
      <c r="F184" s="747"/>
      <c r="G184" s="747"/>
      <c r="H184" s="747"/>
      <c r="I184" s="747"/>
      <c r="AZ184" s="620"/>
      <c r="BI184" s="620"/>
      <c r="BJ184" s="620"/>
      <c r="BK184" s="620"/>
      <c r="BL184" s="620"/>
      <c r="BM184" s="620"/>
      <c r="BN184" s="620"/>
      <c r="BO184" s="620"/>
      <c r="BP184" s="620"/>
      <c r="BQ184" s="620"/>
      <c r="BR184" s="620"/>
      <c r="BS184" s="620"/>
      <c r="BT184" s="620"/>
      <c r="BU184" s="620"/>
      <c r="BV184" s="620"/>
      <c r="BW184" s="620"/>
      <c r="BX184" s="620"/>
      <c r="BY184" s="620"/>
      <c r="BZ184" s="620"/>
      <c r="CA184" s="620"/>
      <c r="CB184" s="620"/>
      <c r="CC184" s="620"/>
      <c r="CD184" s="620"/>
      <c r="CE184" s="620"/>
      <c r="CF184" s="620"/>
      <c r="CG184" s="620"/>
      <c r="CH184" s="620"/>
      <c r="CI184" s="620"/>
      <c r="CJ184" s="620"/>
      <c r="CK184" s="620"/>
      <c r="CL184" s="620"/>
      <c r="CM184" s="620"/>
      <c r="CN184" s="620"/>
      <c r="CO184" s="620"/>
      <c r="CP184" s="620"/>
      <c r="CQ184" s="620"/>
      <c r="CR184" s="620"/>
      <c r="CS184" s="620"/>
      <c r="CT184" s="620"/>
      <c r="CU184" s="620"/>
      <c r="CV184" s="620"/>
      <c r="CW184" s="620"/>
      <c r="CX184" s="620"/>
      <c r="CY184" s="620"/>
      <c r="CZ184" s="620"/>
      <c r="DA184" s="620"/>
      <c r="DB184" s="620"/>
      <c r="DC184" s="620"/>
      <c r="DD184" s="620"/>
      <c r="DE184" s="620"/>
      <c r="DF184" s="620"/>
      <c r="DG184" s="620"/>
      <c r="DH184" s="620"/>
      <c r="DI184" s="620"/>
      <c r="DJ184" s="620"/>
      <c r="DK184" s="620"/>
      <c r="DL184" s="620"/>
      <c r="DM184" s="620"/>
      <c r="DN184" s="620"/>
      <c r="DO184" s="620"/>
      <c r="DP184" s="620"/>
      <c r="DQ184" s="620"/>
      <c r="DR184" s="620"/>
      <c r="DS184" s="620"/>
      <c r="DT184" s="620"/>
      <c r="DU184" s="620"/>
      <c r="DV184" s="620"/>
      <c r="DW184" s="620"/>
      <c r="DX184" s="620"/>
      <c r="DY184" s="620"/>
      <c r="DZ184" s="620"/>
      <c r="EA184" s="620"/>
      <c r="EB184" s="620"/>
      <c r="EC184" s="620"/>
      <c r="ED184" s="620"/>
      <c r="EE184" s="620"/>
      <c r="EF184" s="620"/>
    </row>
    <row r="185" spans="1:136" ht="18.75" customHeight="1">
      <c r="B185" s="747"/>
      <c r="C185" s="747"/>
      <c r="D185" s="747"/>
      <c r="E185" s="747"/>
      <c r="F185" s="747"/>
      <c r="G185" s="747"/>
      <c r="H185" s="747"/>
      <c r="I185" s="747"/>
    </row>
    <row r="187" spans="1:136" ht="22.5" customHeight="1">
      <c r="B187" s="743" t="s">
        <v>1224</v>
      </c>
      <c r="C187" s="682" t="s">
        <v>1202</v>
      </c>
      <c r="D187" s="682"/>
      <c r="E187" s="408"/>
      <c r="F187" s="681" t="s">
        <v>1089</v>
      </c>
      <c r="G187" s="681"/>
      <c r="H187" s="681"/>
      <c r="I187" s="681"/>
      <c r="J187" s="681" t="s">
        <v>1112</v>
      </c>
      <c r="K187" s="681"/>
      <c r="L187" s="681"/>
      <c r="M187" s="681"/>
      <c r="N187" s="681"/>
      <c r="O187" s="681"/>
      <c r="P187" s="681"/>
      <c r="Q187" s="681"/>
      <c r="R187" s="681"/>
      <c r="S187" s="681" t="s">
        <v>1203</v>
      </c>
      <c r="T187" s="681"/>
      <c r="U187" s="681"/>
      <c r="V187" s="681"/>
      <c r="W187" s="681"/>
      <c r="X187" s="681"/>
      <c r="Y187" s="681"/>
      <c r="Z187" s="681"/>
      <c r="AA187" s="731" t="s">
        <v>1231</v>
      </c>
      <c r="AB187" s="732"/>
      <c r="AC187" s="732"/>
      <c r="AD187" s="732"/>
      <c r="AE187" s="732"/>
      <c r="AF187" s="732"/>
      <c r="AG187" s="681" t="s">
        <v>1204</v>
      </c>
      <c r="AH187" s="681"/>
      <c r="AI187" s="681"/>
      <c r="AJ187" s="681"/>
      <c r="AK187" s="731"/>
      <c r="AL187" s="731" t="s">
        <v>1205</v>
      </c>
      <c r="AM187" s="732"/>
      <c r="AN187" s="732"/>
      <c r="AO187" s="732"/>
      <c r="AP187" s="732"/>
      <c r="AQ187" s="732"/>
      <c r="AR187" s="889"/>
      <c r="AS187" s="684" t="s">
        <v>1190</v>
      </c>
      <c r="AT187" s="684"/>
      <c r="AU187" s="782" t="s">
        <v>1234</v>
      </c>
      <c r="AV187" s="782"/>
      <c r="AW187" s="839" t="s">
        <v>1748</v>
      </c>
      <c r="AX187" s="840"/>
      <c r="AY187" s="840"/>
      <c r="AZ187" s="840"/>
      <c r="BA187" s="840"/>
      <c r="BB187" s="840"/>
      <c r="BI187" s="620"/>
      <c r="BJ187" s="620"/>
      <c r="BK187" s="620"/>
      <c r="BL187" s="620"/>
      <c r="BM187" s="620"/>
    </row>
    <row r="188" spans="1:136" ht="19.5" customHeight="1">
      <c r="B188" s="743"/>
      <c r="C188" s="682"/>
      <c r="D188" s="682"/>
      <c r="E188" s="678">
        <v>1</v>
      </c>
      <c r="F188" s="720"/>
      <c r="G188" s="720"/>
      <c r="H188" s="720"/>
      <c r="I188" s="720"/>
      <c r="J188" s="425" t="str">
        <f>+IFERROR(VLOOKUP(F188,付表２業態調書!$C$73:$K$79,9,FALSE),"")</f>
        <v/>
      </c>
      <c r="K188" s="424"/>
      <c r="L188" s="424"/>
      <c r="M188" s="424"/>
      <c r="N188" s="698"/>
      <c r="O188" s="699"/>
      <c r="P188" s="664"/>
      <c r="Q188" s="700"/>
      <c r="R188" s="701"/>
      <c r="S188" s="725"/>
      <c r="T188" s="726"/>
      <c r="U188" s="726"/>
      <c r="V188" s="726"/>
      <c r="W188" s="726"/>
      <c r="X188" s="726"/>
      <c r="Y188" s="726"/>
      <c r="Z188" s="727"/>
      <c r="AA188" s="708"/>
      <c r="AB188" s="709"/>
      <c r="AC188" s="710"/>
      <c r="AD188" s="708"/>
      <c r="AE188" s="709"/>
      <c r="AF188" s="710"/>
      <c r="AG188" s="721"/>
      <c r="AH188" s="722"/>
      <c r="AI188" s="718" t="s">
        <v>34</v>
      </c>
      <c r="AJ188" s="714"/>
      <c r="AK188" s="715"/>
      <c r="AL188" s="746"/>
      <c r="AM188" s="746"/>
      <c r="AN188" s="746"/>
      <c r="AO188" s="746"/>
      <c r="AP188" s="746"/>
      <c r="AQ188" s="746"/>
      <c r="AR188" s="746"/>
      <c r="AS188" s="744" t="str">
        <f>+IF(J188&lt;&gt;"",
IF(OR(S188="",AA188="",AD188="",AG188="",AJ188="",AL188=""),"入力漏れ",
IF(J188=1,IF(K188="大",IF(OR(K188="",L188="",N188="",Q188=""),"入力漏れ",IF(P188&lt;&gt;"","入力誤り","OK")),IF(K188="知",IF(OR(K188="",L188="",N188="",P188="",Q188=""),"入力漏れ","OK"))),
IF(J188=2,IF(OR(N188="",Q188=""),"入力漏れ","OK"),
IF(OR(J188=3,J188=4,J188=5),IF(OR(N188="",Q188=""),"入力漏れ","OK"),
IF(J188=6,IF(OR(M188="",N188="",P188="",Q188=""),"入力漏れ","OK"),IF(AND(S188&lt;&gt;"",AA188&lt;&gt;"",AD188&lt;&gt;"",AG188&lt;&gt;"",AJ188&lt;&gt;"",AL188&lt;&gt;""),"OK","入力漏れ")))))),"")</f>
        <v/>
      </c>
      <c r="AT188" s="744"/>
      <c r="AU188" s="687" t="str">
        <f>+IF(S188&amp;AA188&amp;AD188&amp;AL188="","",IF(LEN(S188&amp;AA188&amp;AD188&amp;AL188)*2=LENB(S188&amp;AA188&amp;AD188&amp;AL188),"OK","半角不可"))</f>
        <v/>
      </c>
      <c r="AV188" s="687"/>
      <c r="AW188" s="735" t="str">
        <f>+IF('付表２業態調書 (文字チェック用)'!DB15&gt;0,"禁止文字が含まれています","OK")</f>
        <v>OK</v>
      </c>
      <c r="AX188" s="735"/>
      <c r="AY188" s="735"/>
      <c r="AZ188" s="735"/>
      <c r="BA188" s="735"/>
      <c r="BB188" s="735"/>
      <c r="BI188" s="620" t="str">
        <f>+IF(J188=1,K188&amp;L188&amp;TEXT(N188,"0#")&amp;P188,IF(J188=2," "&amp;TEXT(N188,"0#"),IF(J188=3," "&amp;TEXT(N188,"建"&amp;"0#"),IF(J188=4," "&amp;TEXT(N188,"質"&amp;"0#"),IF(J188=5," "&amp;TEXT(N188,"補"&amp;"0#"),IF(J188=6,M188&amp;N188&amp;P188,""))))))</f>
        <v/>
      </c>
      <c r="BJ188" s="620" t="str">
        <f>+AA188&amp;"　"&amp;AD188</f>
        <v>　</v>
      </c>
      <c r="BK188" s="620"/>
      <c r="BL188" s="620"/>
      <c r="BM188" s="620"/>
    </row>
    <row r="189" spans="1:136" ht="19.5" customHeight="1">
      <c r="B189" s="743"/>
      <c r="C189" s="682"/>
      <c r="D189" s="682"/>
      <c r="E189" s="678"/>
      <c r="F189" s="697"/>
      <c r="G189" s="697"/>
      <c r="H189" s="697"/>
      <c r="I189" s="697"/>
      <c r="J189" s="425" t="str">
        <f>+IFERROR(VLOOKUP(F189,付表２業態調書!$C$73:$K$79,9,FALSE),"")</f>
        <v/>
      </c>
      <c r="K189" s="424"/>
      <c r="L189" s="424"/>
      <c r="M189" s="424"/>
      <c r="N189" s="698"/>
      <c r="O189" s="699"/>
      <c r="P189" s="664"/>
      <c r="Q189" s="700"/>
      <c r="R189" s="701"/>
      <c r="S189" s="728"/>
      <c r="T189" s="729"/>
      <c r="U189" s="729"/>
      <c r="V189" s="729"/>
      <c r="W189" s="729"/>
      <c r="X189" s="729"/>
      <c r="Y189" s="729"/>
      <c r="Z189" s="730"/>
      <c r="AA189" s="711"/>
      <c r="AB189" s="712"/>
      <c r="AC189" s="713"/>
      <c r="AD189" s="711"/>
      <c r="AE189" s="712"/>
      <c r="AF189" s="713"/>
      <c r="AG189" s="723"/>
      <c r="AH189" s="724"/>
      <c r="AI189" s="719"/>
      <c r="AJ189" s="716"/>
      <c r="AK189" s="717"/>
      <c r="AL189" s="746"/>
      <c r="AM189" s="746"/>
      <c r="AN189" s="746"/>
      <c r="AO189" s="746"/>
      <c r="AP189" s="746"/>
      <c r="AQ189" s="746"/>
      <c r="AR189" s="746"/>
      <c r="AS189" s="744" t="str">
        <f>+IF(J189&lt;&gt;"",
IF(J189=1,IF(K189="大",IF(OR(K189="",L189="",O189="",Q189=""),"入力漏れ",IF(P189&lt;&gt;"","入力誤り","OK")),IF(K189="知",IF(OR(K189="",L189="",O189="",P189="",Q189=""),"入力漏れ","OK"))),
IF(J188=2,IF(OR(N188="",Q188=""),"入力漏れ","OK"),
IF(OR(J188=3,J188=4,J188=5),IF(OR(N188="",Q188=""),"入力漏れ","OK"),
IF(J189=6,IF(OR(M189="",N189="",P189="",Q189=""),"入力漏れ","OK"),"")))),"")</f>
        <v/>
      </c>
      <c r="AT189" s="744"/>
      <c r="AU189" s="733"/>
      <c r="AV189" s="733"/>
      <c r="AW189" s="733"/>
      <c r="AX189" s="733"/>
      <c r="AY189" s="733"/>
      <c r="AZ189" s="733"/>
      <c r="BA189" s="733"/>
      <c r="BB189" s="733"/>
      <c r="BI189" s="620" t="str">
        <f t="shared" ref="BI189:BI191" si="8">+IF(J189=1,K189&amp;L189&amp;TEXT(N189,"0#")&amp;P189,IF(J189=2," "&amp;TEXT(N189,"0#"),IF(J189=3," "&amp;TEXT(N189,"建"&amp;"0#"),IF(J189=4," "&amp;TEXT(N189,"質"&amp;"0#"),IF(J189=5," "&amp;TEXT(N189,"補"&amp;"0#"),IF(J189=6,M189&amp;N189&amp;P189,""))))))</f>
        <v/>
      </c>
      <c r="BJ189" s="620"/>
      <c r="BK189" s="620"/>
      <c r="BL189" s="620"/>
      <c r="BM189" s="620"/>
    </row>
    <row r="190" spans="1:136" ht="19.5" customHeight="1">
      <c r="B190" s="743"/>
      <c r="C190" s="682"/>
      <c r="D190" s="682"/>
      <c r="E190" s="678">
        <v>2</v>
      </c>
      <c r="F190" s="720"/>
      <c r="G190" s="720"/>
      <c r="H190" s="720"/>
      <c r="I190" s="720"/>
      <c r="J190" s="425" t="str">
        <f>+IFERROR(VLOOKUP(F190,付表２業態調書!$C$73:$K$79,9,FALSE),"")</f>
        <v/>
      </c>
      <c r="K190" s="424"/>
      <c r="L190" s="424"/>
      <c r="M190" s="424"/>
      <c r="N190" s="698"/>
      <c r="O190" s="699"/>
      <c r="P190" s="664"/>
      <c r="Q190" s="700"/>
      <c r="R190" s="701"/>
      <c r="S190" s="725"/>
      <c r="T190" s="726"/>
      <c r="U190" s="726"/>
      <c r="V190" s="726"/>
      <c r="W190" s="726"/>
      <c r="X190" s="726"/>
      <c r="Y190" s="726"/>
      <c r="Z190" s="727"/>
      <c r="AA190" s="708"/>
      <c r="AB190" s="709"/>
      <c r="AC190" s="710"/>
      <c r="AD190" s="708"/>
      <c r="AE190" s="709"/>
      <c r="AF190" s="710"/>
      <c r="AG190" s="721"/>
      <c r="AH190" s="722"/>
      <c r="AI190" s="718" t="s">
        <v>34</v>
      </c>
      <c r="AJ190" s="714"/>
      <c r="AK190" s="715"/>
      <c r="AL190" s="746"/>
      <c r="AM190" s="746"/>
      <c r="AN190" s="746"/>
      <c r="AO190" s="746"/>
      <c r="AP190" s="746"/>
      <c r="AQ190" s="746"/>
      <c r="AR190" s="746"/>
      <c r="AS190" s="744" t="str">
        <f>+IF(J190&lt;&gt;"",
IF(OR(S190="",AA190="",AD190="",AG190="",AJ190="",AL190=""),"入力漏れ",
IF(J190=1,IF(K190="大",IF(OR(K190="",L190="",N190="",Q190=""),"入力漏れ",IF(P190&lt;&gt;"","入力誤り","OK")),IF(K190="知",IF(OR(K190="",L190="",N190="",P190="",Q190=""),"入力漏れ","OK"))),
IF(J190=2,IF(OR(N190="",Q190=""),"入力漏れ","OK"),
IF(OR(J190=3,J190=4,J190=5),IF(OR(N190="",Q190=""),"入力漏れ","OK"),
IF(J190=6,IF(OR(M190="",N190="",P190="",Q190=""),"入力漏れ","OK"),IF(AND(S190&lt;&gt;"",AA190&lt;&gt;"",AD190&lt;&gt;"",AG190&lt;&gt;"",AJ190&lt;&gt;"",AL190&lt;&gt;""),"OK","入力漏れ")))))),"")</f>
        <v/>
      </c>
      <c r="AT190" s="744"/>
      <c r="AU190" s="687" t="str">
        <f>+IF(S190&amp;AA190&amp;AD190&amp;AL190="","",IF(LEN(S190&amp;AA190&amp;AD190&amp;AL190)*2=LENB(S190&amp;AA190&amp;AD190&amp;AL190),"OK","半角不可"))</f>
        <v/>
      </c>
      <c r="AV190" s="687"/>
      <c r="AW190" s="735" t="str">
        <f>+IF('付表２業態調書 (文字チェック用)'!DB17&gt;0,"禁止文字が含まれています","OK")</f>
        <v>OK</v>
      </c>
      <c r="AX190" s="735"/>
      <c r="AY190" s="735"/>
      <c r="AZ190" s="735"/>
      <c r="BA190" s="735"/>
      <c r="BB190" s="735"/>
      <c r="BI190" s="620" t="str">
        <f t="shared" si="8"/>
        <v/>
      </c>
      <c r="BJ190" s="620" t="str">
        <f>+AA190&amp;"　"&amp;AD190</f>
        <v>　</v>
      </c>
      <c r="BK190" s="620"/>
      <c r="BL190" s="620"/>
      <c r="BM190" s="620"/>
    </row>
    <row r="191" spans="1:136" ht="19.5" customHeight="1">
      <c r="B191" s="743"/>
      <c r="C191" s="682"/>
      <c r="D191" s="682"/>
      <c r="E191" s="678"/>
      <c r="F191" s="697"/>
      <c r="G191" s="697"/>
      <c r="H191" s="697"/>
      <c r="I191" s="697"/>
      <c r="J191" s="425" t="str">
        <f>+IFERROR(VLOOKUP(F191,付表２業態調書!$C$73:$K$79,9,FALSE),"")</f>
        <v/>
      </c>
      <c r="K191" s="424"/>
      <c r="L191" s="424"/>
      <c r="M191" s="424"/>
      <c r="N191" s="698"/>
      <c r="O191" s="699"/>
      <c r="P191" s="664"/>
      <c r="Q191" s="700"/>
      <c r="R191" s="701"/>
      <c r="S191" s="728"/>
      <c r="T191" s="729"/>
      <c r="U191" s="729"/>
      <c r="V191" s="729"/>
      <c r="W191" s="729"/>
      <c r="X191" s="729"/>
      <c r="Y191" s="729"/>
      <c r="Z191" s="730"/>
      <c r="AA191" s="711"/>
      <c r="AB191" s="712"/>
      <c r="AC191" s="713"/>
      <c r="AD191" s="711"/>
      <c r="AE191" s="712"/>
      <c r="AF191" s="713"/>
      <c r="AG191" s="723"/>
      <c r="AH191" s="724"/>
      <c r="AI191" s="719"/>
      <c r="AJ191" s="716"/>
      <c r="AK191" s="717"/>
      <c r="AL191" s="746"/>
      <c r="AM191" s="746"/>
      <c r="AN191" s="746"/>
      <c r="AO191" s="746"/>
      <c r="AP191" s="746"/>
      <c r="AQ191" s="746"/>
      <c r="AR191" s="746"/>
      <c r="AS191" s="744" t="str">
        <f>+IF(J191&lt;&gt;"",
IF(J191=1,IF(K191="大",IF(OR(K191="",L191="",O191="",Q191=""),"入力漏れ",IF(P191&lt;&gt;"","入力誤り","OK")),IF(K191="知",IF(OR(K191="",L191="",O191="",P191="",Q191=""),"入力漏れ","OK"))),
IF(J190=2,IF(OR(N190="",Q190=""),"入力漏れ","OK"),
IF(OR(J190=3,J190=4,J190=5),IF(OR(N190="",Q190=""),"入力漏れ","OK"),
IF(J191=6,IF(OR(M191="",N191="",P191="",Q191=""),"入力漏れ","OK"),"")))),"")</f>
        <v/>
      </c>
      <c r="AT191" s="744"/>
      <c r="AU191" s="733"/>
      <c r="AV191" s="733"/>
      <c r="AW191" s="733"/>
      <c r="AX191" s="733"/>
      <c r="AY191" s="733"/>
      <c r="AZ191" s="733"/>
      <c r="BA191" s="733"/>
      <c r="BB191" s="733"/>
      <c r="BI191" s="620" t="str">
        <f t="shared" si="8"/>
        <v/>
      </c>
      <c r="BJ191" s="620"/>
      <c r="BK191" s="620"/>
      <c r="BL191" s="620"/>
      <c r="BM191" s="620"/>
    </row>
    <row r="192" spans="1:136">
      <c r="AZ192" s="620"/>
      <c r="BI192" s="620"/>
      <c r="BJ192" s="620"/>
      <c r="BK192" s="620"/>
      <c r="BL192" s="620"/>
      <c r="BM192" s="620"/>
    </row>
    <row r="193" spans="2:65">
      <c r="AZ193" s="620"/>
      <c r="BI193" s="620"/>
      <c r="BJ193" s="620"/>
      <c r="BK193" s="620"/>
      <c r="BL193" s="620"/>
      <c r="BM193" s="620"/>
    </row>
    <row r="194" spans="2:65">
      <c r="AZ194" s="620"/>
      <c r="BI194" s="620"/>
      <c r="BJ194" s="620"/>
      <c r="BK194" s="620"/>
      <c r="BL194" s="620"/>
      <c r="BM194" s="620"/>
    </row>
    <row r="195" spans="2:65" ht="18.75" customHeight="1">
      <c r="B195" s="743" t="s">
        <v>993</v>
      </c>
      <c r="C195" s="682" t="s">
        <v>1220</v>
      </c>
      <c r="D195" s="682"/>
      <c r="E195" s="408"/>
      <c r="F195" s="681" t="s">
        <v>1089</v>
      </c>
      <c r="G195" s="681"/>
      <c r="H195" s="681"/>
      <c r="I195" s="681"/>
      <c r="J195" s="681" t="s">
        <v>1112</v>
      </c>
      <c r="K195" s="681"/>
      <c r="L195" s="681"/>
      <c r="M195" s="681"/>
      <c r="N195" s="681"/>
      <c r="O195" s="681"/>
      <c r="P195" s="681"/>
      <c r="Q195" s="681"/>
      <c r="R195" s="681"/>
      <c r="S195" s="681" t="s">
        <v>1203</v>
      </c>
      <c r="T195" s="681"/>
      <c r="U195" s="681"/>
      <c r="V195" s="681"/>
      <c r="W195" s="681"/>
      <c r="X195" s="681"/>
      <c r="Y195" s="681"/>
      <c r="Z195" s="681"/>
      <c r="AA195" s="731" t="s">
        <v>1231</v>
      </c>
      <c r="AB195" s="732"/>
      <c r="AC195" s="732"/>
      <c r="AD195" s="732"/>
      <c r="AE195" s="732"/>
      <c r="AF195" s="732"/>
      <c r="AG195" s="681" t="s">
        <v>1204</v>
      </c>
      <c r="AH195" s="681"/>
      <c r="AI195" s="681"/>
      <c r="AJ195" s="681"/>
      <c r="AK195" s="731"/>
      <c r="AL195" s="731" t="s">
        <v>1205</v>
      </c>
      <c r="AM195" s="732"/>
      <c r="AN195" s="732"/>
      <c r="AO195" s="732"/>
      <c r="AP195" s="732"/>
      <c r="AQ195" s="732"/>
      <c r="AR195" s="889"/>
      <c r="AS195" s="684" t="s">
        <v>1190</v>
      </c>
      <c r="AT195" s="684"/>
      <c r="AU195" s="782" t="s">
        <v>1234</v>
      </c>
      <c r="AV195" s="782"/>
      <c r="AW195" s="839" t="s">
        <v>1748</v>
      </c>
      <c r="AX195" s="840"/>
      <c r="AY195" s="840"/>
      <c r="AZ195" s="840"/>
      <c r="BA195" s="840"/>
      <c r="BB195" s="840"/>
      <c r="BI195" s="620"/>
      <c r="BJ195" s="620"/>
    </row>
    <row r="196" spans="2:65" ht="19.5" customHeight="1">
      <c r="B196" s="743"/>
      <c r="C196" s="682"/>
      <c r="D196" s="682"/>
      <c r="E196" s="678">
        <v>1</v>
      </c>
      <c r="F196" s="720"/>
      <c r="G196" s="720"/>
      <c r="H196" s="720"/>
      <c r="I196" s="720"/>
      <c r="J196" s="425" t="str">
        <f>+IFERROR(VLOOKUP(F196,付表２業態調書!$C$73:$K$79,9,FALSE),"")</f>
        <v/>
      </c>
      <c r="K196" s="424"/>
      <c r="L196" s="424"/>
      <c r="M196" s="424"/>
      <c r="N196" s="698"/>
      <c r="O196" s="699"/>
      <c r="P196" s="664"/>
      <c r="Q196" s="700"/>
      <c r="R196" s="701"/>
      <c r="S196" s="725"/>
      <c r="T196" s="726"/>
      <c r="U196" s="726"/>
      <c r="V196" s="726"/>
      <c r="W196" s="726"/>
      <c r="X196" s="726"/>
      <c r="Y196" s="726"/>
      <c r="Z196" s="727"/>
      <c r="AA196" s="708"/>
      <c r="AB196" s="709"/>
      <c r="AC196" s="710"/>
      <c r="AD196" s="708"/>
      <c r="AE196" s="709"/>
      <c r="AF196" s="710"/>
      <c r="AG196" s="721"/>
      <c r="AH196" s="722"/>
      <c r="AI196" s="718" t="s">
        <v>34</v>
      </c>
      <c r="AJ196" s="714"/>
      <c r="AK196" s="715"/>
      <c r="AL196" s="746"/>
      <c r="AM196" s="746"/>
      <c r="AN196" s="746"/>
      <c r="AO196" s="746"/>
      <c r="AP196" s="746"/>
      <c r="AQ196" s="746"/>
      <c r="AR196" s="746"/>
      <c r="AS196" s="744" t="str">
        <f t="shared" ref="AS196" si="9">+IF(J196&lt;&gt;"",
IF(OR(S196="",AA196="",AD196="",AG196="",AJ196="",AL196=""),"入力漏れ",
IF(J196=1,IF(K196="大",IF(OR(K196="",L196="",N196="",Q196=""),"入力漏れ",IF(P196&lt;&gt;"","入力誤り","OK")),IF(K196="知",IF(OR(K196="",L196="",N196="",P196="",Q196=""),"入力漏れ","OK"))),
IF(J196=2,IF(OR(N196="",Q196=""),"入力漏れ","OK"),
IF(OR(J196=3,J196=4,J196=5),IF(OR(N196="",Q196=""),"入力漏れ","OK"),
IF(J196=6,IF(OR(M196="",N196="",P196="",Q196=""),"入力漏れ","OK"),IF(AND(S196&lt;&gt;"",AA196&lt;&gt;"",AD196&lt;&gt;"",AG196&lt;&gt;"",AJ196&lt;&gt;"",AL196&lt;&gt;""),"OK","入力漏れ")))))),"")</f>
        <v/>
      </c>
      <c r="AT196" s="744"/>
      <c r="AU196" s="687" t="str">
        <f>+IF(S196&amp;AA196&amp;AD196&amp;AL196="","",IF(LEN(S196&amp;AA196&amp;AD196&amp;AL196)*2=LENB(S196&amp;AA196&amp;AD196&amp;AL196),"OK","半角不可"))</f>
        <v/>
      </c>
      <c r="AV196" s="687"/>
      <c r="AW196" s="735" t="str">
        <f>+IF('付表２業態調書 (文字チェック用)'!DB23&gt;0,"禁止文字が含まれています","OK")</f>
        <v>OK</v>
      </c>
      <c r="AX196" s="735"/>
      <c r="AY196" s="735"/>
      <c r="AZ196" s="735"/>
      <c r="BA196" s="735"/>
      <c r="BB196" s="735"/>
      <c r="BI196" s="620" t="str">
        <f t="shared" ref="BI196:BI205" si="10">+IF(J196=1,K196&amp;L196&amp;TEXT(N196,"0#")&amp;P196,IF(J196=2," "&amp;TEXT(N196,"0#"),IF(J196=3," "&amp;TEXT(N196,"建"&amp;"0#"),IF(J196=4," "&amp;TEXT(N196,"質"&amp;"0#"),IF(J196=5," "&amp;TEXT(N196,"補"&amp;"0#"),IF(J196=6,M196&amp;N196&amp;P196,""))))))</f>
        <v/>
      </c>
      <c r="BJ196" s="620" t="str">
        <f>+AA196&amp;"　"&amp;AD196</f>
        <v>　</v>
      </c>
    </row>
    <row r="197" spans="2:65" ht="19.5" customHeight="1">
      <c r="B197" s="743"/>
      <c r="C197" s="682"/>
      <c r="D197" s="682"/>
      <c r="E197" s="678"/>
      <c r="F197" s="697"/>
      <c r="G197" s="697"/>
      <c r="H197" s="697"/>
      <c r="I197" s="697"/>
      <c r="J197" s="425" t="str">
        <f>+IFERROR(VLOOKUP(F197,付表２業態調書!$C$73:$K$79,9,FALSE),"")</f>
        <v/>
      </c>
      <c r="K197" s="424"/>
      <c r="L197" s="424"/>
      <c r="M197" s="424"/>
      <c r="N197" s="698"/>
      <c r="O197" s="699"/>
      <c r="P197" s="664"/>
      <c r="Q197" s="700"/>
      <c r="R197" s="701"/>
      <c r="S197" s="728"/>
      <c r="T197" s="729"/>
      <c r="U197" s="729"/>
      <c r="V197" s="729"/>
      <c r="W197" s="729"/>
      <c r="X197" s="729"/>
      <c r="Y197" s="729"/>
      <c r="Z197" s="730"/>
      <c r="AA197" s="711"/>
      <c r="AB197" s="712"/>
      <c r="AC197" s="713"/>
      <c r="AD197" s="711"/>
      <c r="AE197" s="712"/>
      <c r="AF197" s="713"/>
      <c r="AG197" s="723"/>
      <c r="AH197" s="724"/>
      <c r="AI197" s="719"/>
      <c r="AJ197" s="716"/>
      <c r="AK197" s="717"/>
      <c r="AL197" s="746"/>
      <c r="AM197" s="746"/>
      <c r="AN197" s="746"/>
      <c r="AO197" s="746"/>
      <c r="AP197" s="746"/>
      <c r="AQ197" s="746"/>
      <c r="AR197" s="746"/>
      <c r="AS197" s="744" t="str">
        <f t="shared" ref="AS197" si="11">+IF(J197&lt;&gt;"",
IF(J197=1,IF(K197="大",IF(OR(K197="",L197="",O197="",Q197=""),"入力漏れ",IF(P197&lt;&gt;"","入力誤り","OK")),IF(K197="知",IF(OR(K197="",L197="",O197="",P197="",Q197=""),"入力漏れ","OK"))),
IF(J196=2,IF(OR(N196="",Q196=""),"入力漏れ","OK"),
IF(OR(J196=3,J196=4,J196=5),IF(OR(N196="",Q196=""),"入力漏れ","OK"),
IF(J197=6,IF(OR(M197="",N197="",P197="",Q197=""),"入力漏れ","OK"),"")))),"")</f>
        <v/>
      </c>
      <c r="AT197" s="744"/>
      <c r="AU197" s="733"/>
      <c r="AV197" s="733"/>
      <c r="AW197" s="733"/>
      <c r="AX197" s="733"/>
      <c r="AY197" s="733"/>
      <c r="AZ197" s="733"/>
      <c r="BA197" s="733"/>
      <c r="BB197" s="733"/>
      <c r="BI197" s="620" t="str">
        <f t="shared" si="10"/>
        <v/>
      </c>
      <c r="BJ197" s="620"/>
    </row>
    <row r="198" spans="2:65" ht="19.5" customHeight="1">
      <c r="B198" s="743"/>
      <c r="C198" s="682"/>
      <c r="D198" s="682"/>
      <c r="E198" s="678">
        <v>2</v>
      </c>
      <c r="F198" s="720"/>
      <c r="G198" s="720"/>
      <c r="H198" s="720"/>
      <c r="I198" s="720"/>
      <c r="J198" s="425" t="str">
        <f>+IFERROR(VLOOKUP(F198,付表２業態調書!$C$73:$K$79,9,FALSE),"")</f>
        <v/>
      </c>
      <c r="K198" s="424"/>
      <c r="L198" s="424"/>
      <c r="M198" s="424"/>
      <c r="N198" s="698"/>
      <c r="O198" s="699"/>
      <c r="P198" s="664"/>
      <c r="Q198" s="700"/>
      <c r="R198" s="701"/>
      <c r="S198" s="725"/>
      <c r="T198" s="726"/>
      <c r="U198" s="726"/>
      <c r="V198" s="726"/>
      <c r="W198" s="726"/>
      <c r="X198" s="726"/>
      <c r="Y198" s="726"/>
      <c r="Z198" s="727"/>
      <c r="AA198" s="708"/>
      <c r="AB198" s="709"/>
      <c r="AC198" s="710"/>
      <c r="AD198" s="708"/>
      <c r="AE198" s="709"/>
      <c r="AF198" s="710"/>
      <c r="AG198" s="721"/>
      <c r="AH198" s="722"/>
      <c r="AI198" s="718" t="s">
        <v>34</v>
      </c>
      <c r="AJ198" s="714"/>
      <c r="AK198" s="715"/>
      <c r="AL198" s="746"/>
      <c r="AM198" s="746"/>
      <c r="AN198" s="746"/>
      <c r="AO198" s="746"/>
      <c r="AP198" s="746"/>
      <c r="AQ198" s="746"/>
      <c r="AR198" s="746"/>
      <c r="AS198" s="744" t="str">
        <f t="shared" ref="AS198" si="12">+IF(J198&lt;&gt;"",
IF(OR(S198="",AA198="",AD198="",AG198="",AJ198="",AL198=""),"入力漏れ",
IF(J198=1,IF(K198="大",IF(OR(K198="",L198="",N198="",Q198=""),"入力漏れ",IF(P198&lt;&gt;"","入力誤り","OK")),IF(K198="知",IF(OR(K198="",L198="",N198="",P198="",Q198=""),"入力漏れ","OK"))),
IF(J198=2,IF(OR(N198="",Q198=""),"入力漏れ","OK"),
IF(OR(J198=3,J198=4,J198=5),IF(OR(N198="",Q198=""),"入力漏れ","OK"),
IF(J198=6,IF(OR(M198="",N198="",P198="",Q198=""),"入力漏れ","OK"),IF(AND(S198&lt;&gt;"",AA198&lt;&gt;"",AD198&lt;&gt;"",AG198&lt;&gt;"",AJ198&lt;&gt;"",AL198&lt;&gt;""),"OK","入力漏れ")))))),"")</f>
        <v/>
      </c>
      <c r="AT198" s="744"/>
      <c r="AU198" s="687" t="str">
        <f>+IF(S198&amp;AA198&amp;AD198&amp;AL198="","",IF(LEN(S198&amp;AA198&amp;AD198&amp;AL198)*2=LENB(S198&amp;AA198&amp;AD198&amp;AL198),"OK","半角不可"))</f>
        <v/>
      </c>
      <c r="AV198" s="687"/>
      <c r="AW198" s="735" t="str">
        <f>+IF('付表２業態調書 (文字チェック用)'!DB25&gt;0,"禁止文字が含まれています","OK")</f>
        <v>OK</v>
      </c>
      <c r="AX198" s="735"/>
      <c r="AY198" s="735"/>
      <c r="AZ198" s="735"/>
      <c r="BA198" s="735"/>
      <c r="BB198" s="735"/>
      <c r="BI198" s="620" t="str">
        <f t="shared" si="10"/>
        <v/>
      </c>
      <c r="BJ198" s="620" t="str">
        <f>+AA198&amp;"　"&amp;AD198</f>
        <v>　</v>
      </c>
    </row>
    <row r="199" spans="2:65" ht="19.5" customHeight="1">
      <c r="B199" s="743"/>
      <c r="C199" s="682"/>
      <c r="D199" s="682"/>
      <c r="E199" s="678"/>
      <c r="F199" s="697"/>
      <c r="G199" s="697"/>
      <c r="H199" s="697"/>
      <c r="I199" s="697"/>
      <c r="J199" s="425" t="str">
        <f>+IFERROR(VLOOKUP(F199,付表２業態調書!$C$73:$K$79,9,FALSE),"")</f>
        <v/>
      </c>
      <c r="K199" s="424"/>
      <c r="L199" s="424"/>
      <c r="M199" s="424"/>
      <c r="N199" s="698"/>
      <c r="O199" s="699"/>
      <c r="P199" s="664"/>
      <c r="Q199" s="700"/>
      <c r="R199" s="701"/>
      <c r="S199" s="728"/>
      <c r="T199" s="729"/>
      <c r="U199" s="729"/>
      <c r="V199" s="729"/>
      <c r="W199" s="729"/>
      <c r="X199" s="729"/>
      <c r="Y199" s="729"/>
      <c r="Z199" s="730"/>
      <c r="AA199" s="711"/>
      <c r="AB199" s="712"/>
      <c r="AC199" s="713"/>
      <c r="AD199" s="711"/>
      <c r="AE199" s="712"/>
      <c r="AF199" s="713"/>
      <c r="AG199" s="723"/>
      <c r="AH199" s="724"/>
      <c r="AI199" s="719"/>
      <c r="AJ199" s="716"/>
      <c r="AK199" s="717"/>
      <c r="AL199" s="746"/>
      <c r="AM199" s="746"/>
      <c r="AN199" s="746"/>
      <c r="AO199" s="746"/>
      <c r="AP199" s="746"/>
      <c r="AQ199" s="746"/>
      <c r="AR199" s="746"/>
      <c r="AS199" s="744" t="str">
        <f t="shared" ref="AS199" si="13">+IF(J199&lt;&gt;"",
IF(J199=1,IF(K199="大",IF(OR(K199="",L199="",O199="",Q199=""),"入力漏れ",IF(P199&lt;&gt;"","入力誤り","OK")),IF(K199="知",IF(OR(K199="",L199="",O199="",P199="",Q199=""),"入力漏れ","OK"))),
IF(J198=2,IF(OR(N198="",Q198=""),"入力漏れ","OK"),
IF(OR(J198=3,J198=4,J198=5),IF(OR(N198="",Q198=""),"入力漏れ","OK"),
IF(J199=6,IF(OR(M199="",N199="",P199="",Q199=""),"入力漏れ","OK"),"")))),"")</f>
        <v/>
      </c>
      <c r="AT199" s="744"/>
      <c r="AU199" s="733"/>
      <c r="AV199" s="733"/>
      <c r="AW199" s="733"/>
      <c r="AX199" s="733"/>
      <c r="AY199" s="733"/>
      <c r="AZ199" s="733"/>
      <c r="BA199" s="733"/>
      <c r="BB199" s="733"/>
      <c r="BI199" s="620" t="str">
        <f t="shared" si="10"/>
        <v/>
      </c>
      <c r="BJ199" s="620"/>
    </row>
    <row r="200" spans="2:65" ht="19.5" customHeight="1">
      <c r="B200" s="743"/>
      <c r="C200" s="682"/>
      <c r="D200" s="682"/>
      <c r="E200" s="678">
        <v>3</v>
      </c>
      <c r="F200" s="720"/>
      <c r="G200" s="720"/>
      <c r="H200" s="720"/>
      <c r="I200" s="720"/>
      <c r="J200" s="425" t="str">
        <f>+IFERROR(VLOOKUP(F200,付表２業態調書!$C$73:$K$79,9,FALSE),"")</f>
        <v/>
      </c>
      <c r="K200" s="424"/>
      <c r="L200" s="424"/>
      <c r="M200" s="424"/>
      <c r="N200" s="698"/>
      <c r="O200" s="699"/>
      <c r="P200" s="664"/>
      <c r="Q200" s="700"/>
      <c r="R200" s="701"/>
      <c r="S200" s="725"/>
      <c r="T200" s="726"/>
      <c r="U200" s="726"/>
      <c r="V200" s="726"/>
      <c r="W200" s="726"/>
      <c r="X200" s="726"/>
      <c r="Y200" s="726"/>
      <c r="Z200" s="727"/>
      <c r="AA200" s="708"/>
      <c r="AB200" s="709"/>
      <c r="AC200" s="710"/>
      <c r="AD200" s="708"/>
      <c r="AE200" s="709"/>
      <c r="AF200" s="710"/>
      <c r="AG200" s="721"/>
      <c r="AH200" s="722"/>
      <c r="AI200" s="718" t="s">
        <v>34</v>
      </c>
      <c r="AJ200" s="714"/>
      <c r="AK200" s="715"/>
      <c r="AL200" s="746"/>
      <c r="AM200" s="746"/>
      <c r="AN200" s="746"/>
      <c r="AO200" s="746"/>
      <c r="AP200" s="746"/>
      <c r="AQ200" s="746"/>
      <c r="AR200" s="746"/>
      <c r="AS200" s="744" t="str">
        <f t="shared" ref="AS200" si="14">+IF(J200&lt;&gt;"",
IF(OR(S200="",AA200="",AD200="",AG200="",AJ200="",AL200=""),"入力漏れ",
IF(J200=1,IF(K200="大",IF(OR(K200="",L200="",N200="",Q200=""),"入力漏れ",IF(P200&lt;&gt;"","入力誤り","OK")),IF(K200="知",IF(OR(K200="",L200="",N200="",P200="",Q200=""),"入力漏れ","OK"))),
IF(J200=2,IF(OR(N200="",Q200=""),"入力漏れ","OK"),
IF(OR(J200=3,J200=4,J200=5),IF(OR(N200="",Q200=""),"入力漏れ","OK"),
IF(J200=6,IF(OR(M200="",N200="",P200="",Q200=""),"入力漏れ","OK"),IF(AND(S200&lt;&gt;"",AA200&lt;&gt;"",AD200&lt;&gt;"",AG200&lt;&gt;"",AJ200&lt;&gt;"",AL200&lt;&gt;""),"OK","入力漏れ")))))),"")</f>
        <v/>
      </c>
      <c r="AT200" s="744"/>
      <c r="AU200" s="687" t="str">
        <f>+IF(S200&amp;AA200&amp;AD200&amp;AL200="","",IF(LEN(S200&amp;AA200&amp;AD200&amp;AL200)*2=LENB(S200&amp;AA200&amp;AD200&amp;AL200),"OK","半角不可"))</f>
        <v/>
      </c>
      <c r="AV200" s="687"/>
      <c r="AW200" s="735" t="str">
        <f>+IF('付表２業態調書 (文字チェック用)'!DB27&gt;0,"禁止文字が含まれています","OK")</f>
        <v>OK</v>
      </c>
      <c r="AX200" s="735"/>
      <c r="AY200" s="735"/>
      <c r="AZ200" s="735"/>
      <c r="BA200" s="735"/>
      <c r="BB200" s="735"/>
      <c r="BI200" s="620" t="str">
        <f t="shared" si="10"/>
        <v/>
      </c>
      <c r="BJ200" s="620" t="str">
        <f>+AA200&amp;"　"&amp;AD200</f>
        <v>　</v>
      </c>
    </row>
    <row r="201" spans="2:65" ht="19.5" customHeight="1">
      <c r="B201" s="743"/>
      <c r="C201" s="682"/>
      <c r="D201" s="682"/>
      <c r="E201" s="678"/>
      <c r="F201" s="697"/>
      <c r="G201" s="697"/>
      <c r="H201" s="697"/>
      <c r="I201" s="697"/>
      <c r="J201" s="425" t="str">
        <f>+IFERROR(VLOOKUP(F201,付表２業態調書!$C$73:$K$79,9,FALSE),"")</f>
        <v/>
      </c>
      <c r="K201" s="424"/>
      <c r="L201" s="424"/>
      <c r="M201" s="424"/>
      <c r="N201" s="698"/>
      <c r="O201" s="699"/>
      <c r="P201" s="664"/>
      <c r="Q201" s="700"/>
      <c r="R201" s="701"/>
      <c r="S201" s="728"/>
      <c r="T201" s="729"/>
      <c r="U201" s="729"/>
      <c r="V201" s="729"/>
      <c r="W201" s="729"/>
      <c r="X201" s="729"/>
      <c r="Y201" s="729"/>
      <c r="Z201" s="730"/>
      <c r="AA201" s="711"/>
      <c r="AB201" s="712"/>
      <c r="AC201" s="713"/>
      <c r="AD201" s="711"/>
      <c r="AE201" s="712"/>
      <c r="AF201" s="713"/>
      <c r="AG201" s="723"/>
      <c r="AH201" s="724"/>
      <c r="AI201" s="719"/>
      <c r="AJ201" s="716"/>
      <c r="AK201" s="717"/>
      <c r="AL201" s="746"/>
      <c r="AM201" s="746"/>
      <c r="AN201" s="746"/>
      <c r="AO201" s="746"/>
      <c r="AP201" s="746"/>
      <c r="AQ201" s="746"/>
      <c r="AR201" s="746"/>
      <c r="AS201" s="744" t="str">
        <f t="shared" ref="AS201" si="15">+IF(J201&lt;&gt;"",
IF(J201=1,IF(K201="大",IF(OR(K201="",L201="",O201="",Q201=""),"入力漏れ",IF(P201&lt;&gt;"","入力誤り","OK")),IF(K201="知",IF(OR(K201="",L201="",O201="",P201="",Q201=""),"入力漏れ","OK"))),
IF(J200=2,IF(OR(N200="",Q200=""),"入力漏れ","OK"),
IF(OR(J200=3,J200=4,J200=5),IF(OR(N200="",Q200=""),"入力漏れ","OK"),
IF(J201=6,IF(OR(M201="",N201="",P201="",Q201=""),"入力漏れ","OK"),"")))),"")</f>
        <v/>
      </c>
      <c r="AT201" s="744"/>
      <c r="AU201" s="733"/>
      <c r="AV201" s="733"/>
      <c r="AW201" s="733"/>
      <c r="AX201" s="733"/>
      <c r="AY201" s="733"/>
      <c r="AZ201" s="733"/>
      <c r="BA201" s="733"/>
      <c r="BB201" s="733"/>
      <c r="BI201" s="620" t="str">
        <f t="shared" si="10"/>
        <v/>
      </c>
      <c r="BJ201" s="620"/>
    </row>
    <row r="202" spans="2:65" ht="19.5" customHeight="1">
      <c r="B202" s="743"/>
      <c r="C202" s="682"/>
      <c r="D202" s="682"/>
      <c r="E202" s="678">
        <v>4</v>
      </c>
      <c r="F202" s="720"/>
      <c r="G202" s="720"/>
      <c r="H202" s="720"/>
      <c r="I202" s="720"/>
      <c r="J202" s="425" t="str">
        <f>+IFERROR(VLOOKUP(F202,付表２業態調書!$C$73:$K$79,9,FALSE),"")</f>
        <v/>
      </c>
      <c r="K202" s="424"/>
      <c r="L202" s="424"/>
      <c r="M202" s="424"/>
      <c r="N202" s="698"/>
      <c r="O202" s="699"/>
      <c r="P202" s="664"/>
      <c r="Q202" s="700"/>
      <c r="R202" s="701"/>
      <c r="S202" s="725"/>
      <c r="T202" s="726"/>
      <c r="U202" s="726"/>
      <c r="V202" s="726"/>
      <c r="W202" s="726"/>
      <c r="X202" s="726"/>
      <c r="Y202" s="726"/>
      <c r="Z202" s="727"/>
      <c r="AA202" s="708"/>
      <c r="AB202" s="709"/>
      <c r="AC202" s="710"/>
      <c r="AD202" s="708"/>
      <c r="AE202" s="709"/>
      <c r="AF202" s="710"/>
      <c r="AG202" s="721"/>
      <c r="AH202" s="722"/>
      <c r="AI202" s="718" t="s">
        <v>34</v>
      </c>
      <c r="AJ202" s="714"/>
      <c r="AK202" s="715"/>
      <c r="AL202" s="746"/>
      <c r="AM202" s="746"/>
      <c r="AN202" s="746"/>
      <c r="AO202" s="746"/>
      <c r="AP202" s="746"/>
      <c r="AQ202" s="746"/>
      <c r="AR202" s="746"/>
      <c r="AS202" s="744" t="str">
        <f t="shared" ref="AS202" si="16">+IF(J202&lt;&gt;"",
IF(OR(S202="",AA202="",AD202="",AG202="",AJ202="",AL202=""),"入力漏れ",
IF(J202=1,IF(K202="大",IF(OR(K202="",L202="",N202="",Q202=""),"入力漏れ",IF(P202&lt;&gt;"","入力誤り","OK")),IF(K202="知",IF(OR(K202="",L202="",N202="",P202="",Q202=""),"入力漏れ","OK"))),
IF(J202=2,IF(OR(N202="",Q202=""),"入力漏れ","OK"),
IF(OR(J202=3,J202=4,J202=5),IF(OR(N202="",Q202=""),"入力漏れ","OK"),
IF(J202=6,IF(OR(M202="",N202="",P202="",Q202=""),"入力漏れ","OK"),IF(AND(S202&lt;&gt;"",AA202&lt;&gt;"",AD202&lt;&gt;"",AG202&lt;&gt;"",AJ202&lt;&gt;"",AL202&lt;&gt;""),"OK","入力漏れ")))))),"")</f>
        <v/>
      </c>
      <c r="AT202" s="744"/>
      <c r="AU202" s="687" t="str">
        <f>+IF(S202&amp;AA202&amp;AD202&amp;AL202="","",IF(LEN(S202&amp;AA202&amp;AD202&amp;AL202)*2=LENB(S202&amp;AA202&amp;AD202&amp;AL202),"OK","半角不可"))</f>
        <v/>
      </c>
      <c r="AV202" s="687"/>
      <c r="AW202" s="735" t="str">
        <f>+IF('付表２業態調書 (文字チェック用)'!DB29&gt;0,"禁止文字が含まれています","OK")</f>
        <v>OK</v>
      </c>
      <c r="AX202" s="735"/>
      <c r="AY202" s="735"/>
      <c r="AZ202" s="735"/>
      <c r="BA202" s="735"/>
      <c r="BB202" s="735"/>
      <c r="BI202" s="620" t="str">
        <f t="shared" si="10"/>
        <v/>
      </c>
      <c r="BJ202" s="620" t="str">
        <f>+AA202&amp;"　"&amp;AD202</f>
        <v>　</v>
      </c>
    </row>
    <row r="203" spans="2:65" ht="19.5" customHeight="1">
      <c r="B203" s="743"/>
      <c r="C203" s="682"/>
      <c r="D203" s="682"/>
      <c r="E203" s="678"/>
      <c r="F203" s="697"/>
      <c r="G203" s="697"/>
      <c r="H203" s="697"/>
      <c r="I203" s="697"/>
      <c r="J203" s="425" t="str">
        <f>+IFERROR(VLOOKUP(F203,付表２業態調書!$C$73:$K$79,9,FALSE),"")</f>
        <v/>
      </c>
      <c r="K203" s="424"/>
      <c r="L203" s="424"/>
      <c r="M203" s="424"/>
      <c r="N203" s="698"/>
      <c r="O203" s="699"/>
      <c r="P203" s="664"/>
      <c r="Q203" s="700"/>
      <c r="R203" s="701"/>
      <c r="S203" s="728"/>
      <c r="T203" s="729"/>
      <c r="U203" s="729"/>
      <c r="V203" s="729"/>
      <c r="W203" s="729"/>
      <c r="X203" s="729"/>
      <c r="Y203" s="729"/>
      <c r="Z203" s="730"/>
      <c r="AA203" s="711"/>
      <c r="AB203" s="712"/>
      <c r="AC203" s="713"/>
      <c r="AD203" s="711"/>
      <c r="AE203" s="712"/>
      <c r="AF203" s="713"/>
      <c r="AG203" s="723"/>
      <c r="AH203" s="724"/>
      <c r="AI203" s="719"/>
      <c r="AJ203" s="716"/>
      <c r="AK203" s="717"/>
      <c r="AL203" s="746"/>
      <c r="AM203" s="746"/>
      <c r="AN203" s="746"/>
      <c r="AO203" s="746"/>
      <c r="AP203" s="746"/>
      <c r="AQ203" s="746"/>
      <c r="AR203" s="746"/>
      <c r="AS203" s="744" t="str">
        <f t="shared" ref="AS203" si="17">+IF(J203&lt;&gt;"",
IF(J203=1,IF(K203="大",IF(OR(K203="",L203="",O203="",Q203=""),"入力漏れ",IF(P203&lt;&gt;"","入力誤り","OK")),IF(K203="知",IF(OR(K203="",L203="",O203="",P203="",Q203=""),"入力漏れ","OK"))),
IF(J202=2,IF(OR(N202="",Q202=""),"入力漏れ","OK"),
IF(OR(J202=3,J202=4,J202=5),IF(OR(N202="",Q202=""),"入力漏れ","OK"),
IF(J203=6,IF(OR(M203="",N203="",P203="",Q203=""),"入力漏れ","OK"),"")))),"")</f>
        <v/>
      </c>
      <c r="AT203" s="744"/>
      <c r="AU203" s="733"/>
      <c r="AV203" s="733"/>
      <c r="AW203" s="733"/>
      <c r="AX203" s="733"/>
      <c r="AY203" s="733"/>
      <c r="AZ203" s="733"/>
      <c r="BA203" s="733"/>
      <c r="BB203" s="733"/>
      <c r="BI203" s="620" t="str">
        <f t="shared" si="10"/>
        <v/>
      </c>
      <c r="BJ203" s="620"/>
    </row>
    <row r="204" spans="2:65" ht="19.5" customHeight="1">
      <c r="B204" s="743"/>
      <c r="C204" s="682"/>
      <c r="D204" s="682"/>
      <c r="E204" s="678">
        <v>5</v>
      </c>
      <c r="F204" s="720"/>
      <c r="G204" s="720"/>
      <c r="H204" s="720"/>
      <c r="I204" s="720"/>
      <c r="J204" s="425" t="str">
        <f>+IFERROR(VLOOKUP(F204,付表２業態調書!$C$73:$K$79,9,FALSE),"")</f>
        <v/>
      </c>
      <c r="K204" s="424"/>
      <c r="L204" s="424"/>
      <c r="M204" s="424"/>
      <c r="N204" s="698"/>
      <c r="O204" s="699"/>
      <c r="P204" s="664"/>
      <c r="Q204" s="700"/>
      <c r="R204" s="701"/>
      <c r="S204" s="725"/>
      <c r="T204" s="726"/>
      <c r="U204" s="726"/>
      <c r="V204" s="726"/>
      <c r="W204" s="726"/>
      <c r="X204" s="726"/>
      <c r="Y204" s="726"/>
      <c r="Z204" s="727"/>
      <c r="AA204" s="708"/>
      <c r="AB204" s="709"/>
      <c r="AC204" s="710"/>
      <c r="AD204" s="708"/>
      <c r="AE204" s="709"/>
      <c r="AF204" s="710"/>
      <c r="AG204" s="721"/>
      <c r="AH204" s="722"/>
      <c r="AI204" s="718" t="s">
        <v>34</v>
      </c>
      <c r="AJ204" s="714"/>
      <c r="AK204" s="715"/>
      <c r="AL204" s="746"/>
      <c r="AM204" s="746"/>
      <c r="AN204" s="746"/>
      <c r="AO204" s="746"/>
      <c r="AP204" s="746"/>
      <c r="AQ204" s="746"/>
      <c r="AR204" s="746"/>
      <c r="AS204" s="744" t="str">
        <f t="shared" ref="AS204" si="18">+IF(J204&lt;&gt;"",
IF(OR(S204="",AA204="",AD204="",AG204="",AJ204="",AL204=""),"入力漏れ",
IF(J204=1,IF(K204="大",IF(OR(K204="",L204="",N204="",Q204=""),"入力漏れ",IF(P204&lt;&gt;"","入力誤り","OK")),IF(K204="知",IF(OR(K204="",L204="",N204="",P204="",Q204=""),"入力漏れ","OK"))),
IF(J204=2,IF(OR(N204="",Q204=""),"入力漏れ","OK"),
IF(OR(J204=3,J204=4,J204=5),IF(OR(N204="",Q204=""),"入力漏れ","OK"),
IF(J204=6,IF(OR(M204="",N204="",P204="",Q204=""),"入力漏れ","OK"),IF(AND(S204&lt;&gt;"",AA204&lt;&gt;"",AD204&lt;&gt;"",AG204&lt;&gt;"",AJ204&lt;&gt;"",AL204&lt;&gt;""),"OK","入力漏れ")))))),"")</f>
        <v/>
      </c>
      <c r="AT204" s="744"/>
      <c r="AU204" s="687" t="str">
        <f>+IF(S204&amp;AA204&amp;AD204&amp;AL204="","",IF(LEN(S204&amp;AA204&amp;AD204&amp;AL204)*2=LENB(S204&amp;AA204&amp;AD204&amp;AL204),"OK","半角不可"))</f>
        <v/>
      </c>
      <c r="AV204" s="687"/>
      <c r="AW204" s="735" t="str">
        <f>+IF('付表２業態調書 (文字チェック用)'!DB31&gt;0,"禁止文字が含まれています","OK")</f>
        <v>OK</v>
      </c>
      <c r="AX204" s="735"/>
      <c r="AY204" s="735"/>
      <c r="AZ204" s="735"/>
      <c r="BA204" s="735"/>
      <c r="BB204" s="735"/>
      <c r="BI204" s="620" t="str">
        <f t="shared" si="10"/>
        <v/>
      </c>
      <c r="BJ204" s="620" t="str">
        <f>+AA204&amp;"　"&amp;AD204</f>
        <v>　</v>
      </c>
    </row>
    <row r="205" spans="2:65" ht="19.5" customHeight="1">
      <c r="B205" s="743"/>
      <c r="C205" s="682"/>
      <c r="D205" s="682"/>
      <c r="E205" s="678"/>
      <c r="F205" s="697"/>
      <c r="G205" s="697"/>
      <c r="H205" s="697"/>
      <c r="I205" s="697"/>
      <c r="J205" s="425" t="str">
        <f>+IFERROR(VLOOKUP(F205,付表２業態調書!$C$73:$K$79,9,FALSE),"")</f>
        <v/>
      </c>
      <c r="K205" s="424"/>
      <c r="L205" s="424"/>
      <c r="M205" s="424"/>
      <c r="N205" s="698"/>
      <c r="O205" s="699"/>
      <c r="P205" s="664"/>
      <c r="Q205" s="700"/>
      <c r="R205" s="701"/>
      <c r="S205" s="728"/>
      <c r="T205" s="729"/>
      <c r="U205" s="729"/>
      <c r="V205" s="729"/>
      <c r="W205" s="729"/>
      <c r="X205" s="729"/>
      <c r="Y205" s="729"/>
      <c r="Z205" s="730"/>
      <c r="AA205" s="711"/>
      <c r="AB205" s="712"/>
      <c r="AC205" s="713"/>
      <c r="AD205" s="711"/>
      <c r="AE205" s="712"/>
      <c r="AF205" s="713"/>
      <c r="AG205" s="723"/>
      <c r="AH205" s="724"/>
      <c r="AI205" s="719"/>
      <c r="AJ205" s="716"/>
      <c r="AK205" s="717"/>
      <c r="AL205" s="746"/>
      <c r="AM205" s="746"/>
      <c r="AN205" s="746"/>
      <c r="AO205" s="746"/>
      <c r="AP205" s="746"/>
      <c r="AQ205" s="746"/>
      <c r="AR205" s="746"/>
      <c r="AS205" s="744" t="str">
        <f t="shared" ref="AS205" si="19">+IF(J205&lt;&gt;"",
IF(J205=1,IF(K205="大",IF(OR(K205="",L205="",O205="",Q205=""),"入力漏れ",IF(P205&lt;&gt;"","入力誤り","OK")),IF(K205="知",IF(OR(K205="",L205="",O205="",P205="",Q205=""),"入力漏れ","OK"))),
IF(J204=2,IF(OR(N204="",Q204=""),"入力漏れ","OK"),
IF(OR(J204=3,J204=4,J204=5),IF(OR(N204="",Q204=""),"入力漏れ","OK"),
IF(J205=6,IF(OR(M205="",N205="",P205="",Q205=""),"入力漏れ","OK"),"")))),"")</f>
        <v/>
      </c>
      <c r="AT205" s="744"/>
      <c r="AU205" s="733"/>
      <c r="AV205" s="733"/>
      <c r="AW205" s="733"/>
      <c r="AX205" s="733"/>
      <c r="AY205" s="733"/>
      <c r="AZ205" s="733"/>
      <c r="BA205" s="733"/>
      <c r="BB205" s="733"/>
      <c r="BI205" s="620" t="str">
        <f t="shared" si="10"/>
        <v/>
      </c>
      <c r="BJ205" s="620"/>
    </row>
    <row r="206" spans="2:65">
      <c r="AZ206" s="620"/>
      <c r="BI206" s="620"/>
      <c r="BJ206" s="620"/>
      <c r="BK206" s="620"/>
      <c r="BL206" s="620"/>
      <c r="BM206" s="620"/>
    </row>
    <row r="207" spans="2:65">
      <c r="AZ207" s="620"/>
      <c r="BI207" s="620"/>
      <c r="BJ207" s="620"/>
      <c r="BK207" s="620"/>
      <c r="BL207" s="620"/>
      <c r="BM207" s="620"/>
    </row>
    <row r="208" spans="2:65">
      <c r="AZ208" s="620"/>
      <c r="BI208" s="620"/>
      <c r="BJ208" s="620"/>
      <c r="BK208" s="620"/>
      <c r="BL208" s="620"/>
      <c r="BM208" s="620"/>
    </row>
    <row r="209" spans="2:65" ht="18.75" customHeight="1">
      <c r="B209" s="743" t="s">
        <v>1225</v>
      </c>
      <c r="C209" s="682" t="s">
        <v>1222</v>
      </c>
      <c r="D209" s="682"/>
      <c r="E209" s="408"/>
      <c r="F209" s="681" t="s">
        <v>1089</v>
      </c>
      <c r="G209" s="681"/>
      <c r="H209" s="681"/>
      <c r="I209" s="681"/>
      <c r="J209" s="681" t="s">
        <v>1112</v>
      </c>
      <c r="K209" s="681"/>
      <c r="L209" s="681"/>
      <c r="M209" s="681"/>
      <c r="N209" s="681"/>
      <c r="O209" s="681"/>
      <c r="P209" s="681"/>
      <c r="Q209" s="681"/>
      <c r="R209" s="681"/>
      <c r="S209" s="681" t="s">
        <v>1203</v>
      </c>
      <c r="T209" s="681"/>
      <c r="U209" s="681"/>
      <c r="V209" s="681"/>
      <c r="W209" s="681"/>
      <c r="X209" s="681"/>
      <c r="Y209" s="681"/>
      <c r="Z209" s="681"/>
      <c r="AA209" s="731" t="s">
        <v>1231</v>
      </c>
      <c r="AB209" s="732"/>
      <c r="AC209" s="732"/>
      <c r="AD209" s="732"/>
      <c r="AE209" s="732"/>
      <c r="AF209" s="732"/>
      <c r="AG209" s="681" t="s">
        <v>1036</v>
      </c>
      <c r="AH209" s="681"/>
      <c r="AI209" s="681"/>
      <c r="AJ209" s="681"/>
      <c r="AK209" s="731"/>
      <c r="AL209" s="731" t="s">
        <v>1205</v>
      </c>
      <c r="AM209" s="732"/>
      <c r="AN209" s="732"/>
      <c r="AO209" s="732"/>
      <c r="AP209" s="732"/>
      <c r="AQ209" s="732"/>
      <c r="AR209" s="889"/>
      <c r="AS209" s="684" t="s">
        <v>1190</v>
      </c>
      <c r="AT209" s="684"/>
      <c r="AU209" s="782" t="s">
        <v>1234</v>
      </c>
      <c r="AV209" s="782"/>
      <c r="AW209" s="839" t="s">
        <v>1748</v>
      </c>
      <c r="AX209" s="840"/>
      <c r="AY209" s="840"/>
      <c r="AZ209" s="840"/>
      <c r="BA209" s="840"/>
      <c r="BB209" s="840"/>
      <c r="BI209" s="620"/>
      <c r="BJ209" s="620"/>
      <c r="BK209" s="620"/>
      <c r="BL209" s="620"/>
      <c r="BM209" s="620"/>
    </row>
    <row r="210" spans="2:65" ht="19.5" customHeight="1">
      <c r="B210" s="743"/>
      <c r="C210" s="682"/>
      <c r="D210" s="682"/>
      <c r="E210" s="678">
        <v>1</v>
      </c>
      <c r="F210" s="720"/>
      <c r="G210" s="720"/>
      <c r="H210" s="720"/>
      <c r="I210" s="720"/>
      <c r="J210" s="425" t="str">
        <f>+IFERROR(VLOOKUP(F210,付表２業態調書!$C$73:$K$79,9,FALSE),"")</f>
        <v/>
      </c>
      <c r="K210" s="424"/>
      <c r="L210" s="424"/>
      <c r="M210" s="424"/>
      <c r="N210" s="698"/>
      <c r="O210" s="699"/>
      <c r="P210" s="664"/>
      <c r="Q210" s="700"/>
      <c r="R210" s="701"/>
      <c r="S210" s="725"/>
      <c r="T210" s="726"/>
      <c r="U210" s="726"/>
      <c r="V210" s="726"/>
      <c r="W210" s="726"/>
      <c r="X210" s="726"/>
      <c r="Y210" s="726"/>
      <c r="Z210" s="727"/>
      <c r="AA210" s="708"/>
      <c r="AB210" s="709"/>
      <c r="AC210" s="710"/>
      <c r="AD210" s="708"/>
      <c r="AE210" s="709"/>
      <c r="AF210" s="710"/>
      <c r="AG210" s="721"/>
      <c r="AH210" s="722"/>
      <c r="AI210" s="718" t="s">
        <v>34</v>
      </c>
      <c r="AJ210" s="714"/>
      <c r="AK210" s="715"/>
      <c r="AL210" s="746"/>
      <c r="AM210" s="746"/>
      <c r="AN210" s="746"/>
      <c r="AO210" s="746"/>
      <c r="AP210" s="746"/>
      <c r="AQ210" s="746"/>
      <c r="AR210" s="746"/>
      <c r="AS210" s="744" t="str">
        <f t="shared" ref="AS210" si="20">+IF(J210&lt;&gt;"",
IF(OR(S210="",AA210="",AD210="",AG210="",AJ210="",AL210=""),"入力漏れ",
IF(J210=1,IF(K210="大",IF(OR(K210="",L210="",N210="",Q210=""),"入力漏れ",IF(P210&lt;&gt;"","入力誤り","OK")),IF(K210="知",IF(OR(K210="",L210="",N210="",P210="",Q210=""),"入力漏れ","OK"))),
IF(J210=2,IF(OR(N210="",Q210=""),"入力漏れ","OK"),
IF(OR(J210=3,J210=4,J210=5),IF(OR(N210="",Q210=""),"入力漏れ","OK"),
IF(J210=6,IF(OR(M210="",N210="",P210="",Q210=""),"入力漏れ","OK"),IF(AND(S210&lt;&gt;"",AA210&lt;&gt;"",AD210&lt;&gt;"",AG210&lt;&gt;"",AJ210&lt;&gt;"",AL210&lt;&gt;""),"OK","入力漏れ")))))),"")</f>
        <v/>
      </c>
      <c r="AT210" s="744"/>
      <c r="AU210" s="687" t="str">
        <f>+IF(S210&amp;AA210&amp;AD210&amp;AL210="","",IF(LEN(S210&amp;AA210&amp;AD210&amp;AL210)*2=LENB(S210&amp;AA210&amp;AD210&amp;AL210),"OK","半角不可"))</f>
        <v/>
      </c>
      <c r="AV210" s="687"/>
      <c r="AW210" s="735" t="str">
        <f>+IF('付表２業態調書 (文字チェック用)'!DB37&gt;0,"禁止文字が含まれています","OK")</f>
        <v>OK</v>
      </c>
      <c r="AX210" s="735"/>
      <c r="AY210" s="735"/>
      <c r="AZ210" s="735"/>
      <c r="BA210" s="735"/>
      <c r="BB210" s="735"/>
      <c r="BI210" s="620" t="str">
        <f t="shared" ref="BI210:BI219" si="21">+IF(J210=1,K210&amp;L210&amp;TEXT(N210,"0#")&amp;P210,IF(J210=2," "&amp;TEXT(N210,"0#"),IF(J210=3," "&amp;TEXT(N210,"建"&amp;"0#"),IF(J210=4," "&amp;TEXT(N210,"質"&amp;"0#"),IF(J210=5," "&amp;TEXT(N210,"補"&amp;"0#"),IF(J210=6,M210&amp;N210&amp;P210,""))))))</f>
        <v/>
      </c>
      <c r="BJ210" s="620" t="str">
        <f>+AA210&amp;"　"&amp;AD210</f>
        <v>　</v>
      </c>
      <c r="BK210" s="620"/>
      <c r="BL210" s="620"/>
      <c r="BM210" s="620"/>
    </row>
    <row r="211" spans="2:65" ht="19.5" customHeight="1">
      <c r="B211" s="743"/>
      <c r="C211" s="682"/>
      <c r="D211" s="682"/>
      <c r="E211" s="678"/>
      <c r="F211" s="697"/>
      <c r="G211" s="697"/>
      <c r="H211" s="697"/>
      <c r="I211" s="697"/>
      <c r="J211" s="425" t="str">
        <f>+IFERROR(VLOOKUP(F211,付表２業態調書!$C$73:$K$79,9,FALSE),"")</f>
        <v/>
      </c>
      <c r="K211" s="424"/>
      <c r="L211" s="424"/>
      <c r="M211" s="424"/>
      <c r="N211" s="698"/>
      <c r="O211" s="699"/>
      <c r="P211" s="664"/>
      <c r="Q211" s="700"/>
      <c r="R211" s="701"/>
      <c r="S211" s="728"/>
      <c r="T211" s="729"/>
      <c r="U211" s="729"/>
      <c r="V211" s="729"/>
      <c r="W211" s="729"/>
      <c r="X211" s="729"/>
      <c r="Y211" s="729"/>
      <c r="Z211" s="730"/>
      <c r="AA211" s="711"/>
      <c r="AB211" s="712"/>
      <c r="AC211" s="713"/>
      <c r="AD211" s="711"/>
      <c r="AE211" s="712"/>
      <c r="AF211" s="713"/>
      <c r="AG211" s="723"/>
      <c r="AH211" s="724"/>
      <c r="AI211" s="719"/>
      <c r="AJ211" s="716"/>
      <c r="AK211" s="717"/>
      <c r="AL211" s="746"/>
      <c r="AM211" s="746"/>
      <c r="AN211" s="746"/>
      <c r="AO211" s="746"/>
      <c r="AP211" s="746"/>
      <c r="AQ211" s="746"/>
      <c r="AR211" s="746"/>
      <c r="AS211" s="744" t="str">
        <f t="shared" ref="AS211" si="22">+IF(J211&lt;&gt;"",
IF(J211=1,IF(K211="大",IF(OR(K211="",L211="",O211="",Q211=""),"入力漏れ",IF(P211&lt;&gt;"","入力誤り","OK")),IF(K211="知",IF(OR(K211="",L211="",O211="",P211="",Q211=""),"入力漏れ","OK"))),
IF(J210=2,IF(OR(N210="",Q210=""),"入力漏れ","OK"),
IF(OR(J210=3,J210=4,J210=5),IF(OR(N210="",Q210=""),"入力漏れ","OK"),
IF(J211=6,IF(OR(M211="",N211="",P211="",Q211=""),"入力漏れ","OK"),"")))),"")</f>
        <v/>
      </c>
      <c r="AT211" s="744"/>
      <c r="AU211" s="733"/>
      <c r="AV211" s="733"/>
      <c r="AW211" s="733"/>
      <c r="AX211" s="733"/>
      <c r="AY211" s="733"/>
      <c r="AZ211" s="733"/>
      <c r="BA211" s="733"/>
      <c r="BB211" s="733"/>
      <c r="BI211" s="620" t="str">
        <f t="shared" si="21"/>
        <v/>
      </c>
      <c r="BJ211" s="620"/>
      <c r="BK211" s="620"/>
      <c r="BL211" s="620"/>
      <c r="BM211" s="620"/>
    </row>
    <row r="212" spans="2:65" ht="19.5" customHeight="1">
      <c r="B212" s="743"/>
      <c r="C212" s="682"/>
      <c r="D212" s="682"/>
      <c r="E212" s="678">
        <v>2</v>
      </c>
      <c r="F212" s="720"/>
      <c r="G212" s="720"/>
      <c r="H212" s="720"/>
      <c r="I212" s="720"/>
      <c r="J212" s="425" t="str">
        <f>+IFERROR(VLOOKUP(F212,付表２業態調書!$C$73:$K$79,9,FALSE),"")</f>
        <v/>
      </c>
      <c r="K212" s="424"/>
      <c r="L212" s="424"/>
      <c r="M212" s="424"/>
      <c r="N212" s="698"/>
      <c r="O212" s="699"/>
      <c r="P212" s="664"/>
      <c r="Q212" s="700"/>
      <c r="R212" s="701"/>
      <c r="S212" s="725"/>
      <c r="T212" s="726"/>
      <c r="U212" s="726"/>
      <c r="V212" s="726"/>
      <c r="W212" s="726"/>
      <c r="X212" s="726"/>
      <c r="Y212" s="726"/>
      <c r="Z212" s="727"/>
      <c r="AA212" s="708"/>
      <c r="AB212" s="709"/>
      <c r="AC212" s="710"/>
      <c r="AD212" s="708"/>
      <c r="AE212" s="709"/>
      <c r="AF212" s="710"/>
      <c r="AG212" s="721"/>
      <c r="AH212" s="722"/>
      <c r="AI212" s="718" t="s">
        <v>34</v>
      </c>
      <c r="AJ212" s="714"/>
      <c r="AK212" s="715"/>
      <c r="AL212" s="746"/>
      <c r="AM212" s="746"/>
      <c r="AN212" s="746"/>
      <c r="AO212" s="746"/>
      <c r="AP212" s="746"/>
      <c r="AQ212" s="746"/>
      <c r="AR212" s="746"/>
      <c r="AS212" s="744" t="str">
        <f t="shared" ref="AS212" si="23">+IF(J212&lt;&gt;"",
IF(OR(S212="",AA212="",AD212="",AG212="",AJ212="",AL212=""),"入力漏れ",
IF(J212=1,IF(K212="大",IF(OR(K212="",L212="",N212="",Q212=""),"入力漏れ",IF(P212&lt;&gt;"","入力誤り","OK")),IF(K212="知",IF(OR(K212="",L212="",N212="",P212="",Q212=""),"入力漏れ","OK"))),
IF(J212=2,IF(OR(N212="",Q212=""),"入力漏れ","OK"),
IF(OR(J212=3,J212=4,J212=5),IF(OR(N212="",Q212=""),"入力漏れ","OK"),
IF(J212=6,IF(OR(M212="",N212="",P212="",Q212=""),"入力漏れ","OK"),IF(AND(S212&lt;&gt;"",AA212&lt;&gt;"",AD212&lt;&gt;"",AG212&lt;&gt;"",AJ212&lt;&gt;"",AL212&lt;&gt;""),"OK","入力漏れ")))))),"")</f>
        <v/>
      </c>
      <c r="AT212" s="744"/>
      <c r="AU212" s="687" t="str">
        <f>+IF(S212&amp;AA212&amp;AD212&amp;AL212="","",IF(LEN(S212&amp;AA212&amp;AD212&amp;AL212)*2=LENB(S212&amp;AA212&amp;AD212&amp;AL212),"OK","半角不可"))</f>
        <v/>
      </c>
      <c r="AV212" s="687"/>
      <c r="AW212" s="735" t="str">
        <f>+IF('付表２業態調書 (文字チェック用)'!DB39&gt;0,"禁止文字が含まれています","OK")</f>
        <v>OK</v>
      </c>
      <c r="AX212" s="735"/>
      <c r="AY212" s="735"/>
      <c r="AZ212" s="735"/>
      <c r="BA212" s="735"/>
      <c r="BB212" s="735"/>
      <c r="BI212" s="620" t="str">
        <f t="shared" si="21"/>
        <v/>
      </c>
      <c r="BJ212" s="620" t="str">
        <f>+AA212&amp;"　"&amp;AD212</f>
        <v>　</v>
      </c>
      <c r="BK212" s="620"/>
      <c r="BL212" s="620"/>
      <c r="BM212" s="620"/>
    </row>
    <row r="213" spans="2:65" ht="19.5" customHeight="1">
      <c r="B213" s="743"/>
      <c r="C213" s="682"/>
      <c r="D213" s="682"/>
      <c r="E213" s="678"/>
      <c r="F213" s="697"/>
      <c r="G213" s="697"/>
      <c r="H213" s="697"/>
      <c r="I213" s="697"/>
      <c r="J213" s="425" t="str">
        <f>+IFERROR(VLOOKUP(F213,付表２業態調書!$C$73:$K$79,9,FALSE),"")</f>
        <v/>
      </c>
      <c r="K213" s="424"/>
      <c r="L213" s="424"/>
      <c r="M213" s="424"/>
      <c r="N213" s="698"/>
      <c r="O213" s="699"/>
      <c r="P213" s="664"/>
      <c r="Q213" s="700"/>
      <c r="R213" s="701"/>
      <c r="S213" s="728"/>
      <c r="T213" s="729"/>
      <c r="U213" s="729"/>
      <c r="V213" s="729"/>
      <c r="W213" s="729"/>
      <c r="X213" s="729"/>
      <c r="Y213" s="729"/>
      <c r="Z213" s="730"/>
      <c r="AA213" s="711"/>
      <c r="AB213" s="712"/>
      <c r="AC213" s="713"/>
      <c r="AD213" s="711"/>
      <c r="AE213" s="712"/>
      <c r="AF213" s="713"/>
      <c r="AG213" s="723"/>
      <c r="AH213" s="724"/>
      <c r="AI213" s="719"/>
      <c r="AJ213" s="716"/>
      <c r="AK213" s="717"/>
      <c r="AL213" s="746"/>
      <c r="AM213" s="746"/>
      <c r="AN213" s="746"/>
      <c r="AO213" s="746"/>
      <c r="AP213" s="746"/>
      <c r="AQ213" s="746"/>
      <c r="AR213" s="746"/>
      <c r="AS213" s="744" t="str">
        <f t="shared" ref="AS213" si="24">+IF(J213&lt;&gt;"",
IF(J213=1,IF(K213="大",IF(OR(K213="",L213="",O213="",Q213=""),"入力漏れ",IF(P213&lt;&gt;"","入力誤り","OK")),IF(K213="知",IF(OR(K213="",L213="",O213="",P213="",Q213=""),"入力漏れ","OK"))),
IF(J212=2,IF(OR(N212="",Q212=""),"入力漏れ","OK"),
IF(OR(J212=3,J212=4,J212=5),IF(OR(N212="",Q212=""),"入力漏れ","OK"),
IF(J213=6,IF(OR(M213="",N213="",P213="",Q213=""),"入力漏れ","OK"),"")))),"")</f>
        <v/>
      </c>
      <c r="AT213" s="744"/>
      <c r="AU213" s="733"/>
      <c r="AV213" s="733"/>
      <c r="AW213" s="733"/>
      <c r="AX213" s="733"/>
      <c r="AY213" s="733"/>
      <c r="AZ213" s="733"/>
      <c r="BA213" s="733"/>
      <c r="BB213" s="733"/>
      <c r="BI213" s="620" t="str">
        <f t="shared" si="21"/>
        <v/>
      </c>
      <c r="BJ213" s="620"/>
      <c r="BK213" s="620"/>
      <c r="BL213" s="620"/>
      <c r="BM213" s="620"/>
    </row>
    <row r="214" spans="2:65" ht="19.5" customHeight="1">
      <c r="B214" s="743"/>
      <c r="C214" s="682"/>
      <c r="D214" s="682"/>
      <c r="E214" s="678">
        <v>3</v>
      </c>
      <c r="F214" s="720"/>
      <c r="G214" s="720"/>
      <c r="H214" s="720"/>
      <c r="I214" s="720"/>
      <c r="J214" s="425" t="str">
        <f>+IFERROR(VLOOKUP(F214,付表２業態調書!$C$73:$K$79,9,FALSE),"")</f>
        <v/>
      </c>
      <c r="K214" s="424"/>
      <c r="L214" s="424"/>
      <c r="M214" s="424"/>
      <c r="N214" s="698"/>
      <c r="O214" s="699"/>
      <c r="P214" s="664"/>
      <c r="Q214" s="700"/>
      <c r="R214" s="701"/>
      <c r="S214" s="725"/>
      <c r="T214" s="726"/>
      <c r="U214" s="726"/>
      <c r="V214" s="726"/>
      <c r="W214" s="726"/>
      <c r="X214" s="726"/>
      <c r="Y214" s="726"/>
      <c r="Z214" s="727"/>
      <c r="AA214" s="708"/>
      <c r="AB214" s="709"/>
      <c r="AC214" s="710"/>
      <c r="AD214" s="708"/>
      <c r="AE214" s="709"/>
      <c r="AF214" s="710"/>
      <c r="AG214" s="721"/>
      <c r="AH214" s="722"/>
      <c r="AI214" s="718" t="s">
        <v>34</v>
      </c>
      <c r="AJ214" s="714"/>
      <c r="AK214" s="715"/>
      <c r="AL214" s="746"/>
      <c r="AM214" s="746"/>
      <c r="AN214" s="746"/>
      <c r="AO214" s="746"/>
      <c r="AP214" s="746"/>
      <c r="AQ214" s="746"/>
      <c r="AR214" s="746"/>
      <c r="AS214" s="744" t="str">
        <f t="shared" ref="AS214" si="25">+IF(J214&lt;&gt;"",
IF(OR(S214="",AA214="",AD214="",AG214="",AJ214="",AL214=""),"入力漏れ",
IF(J214=1,IF(K214="大",IF(OR(K214="",L214="",N214="",Q214=""),"入力漏れ",IF(P214&lt;&gt;"","入力誤り","OK")),IF(K214="知",IF(OR(K214="",L214="",N214="",P214="",Q214=""),"入力漏れ","OK"))),
IF(J214=2,IF(OR(N214="",Q214=""),"入力漏れ","OK"),
IF(OR(J214=3,J214=4,J214=5),IF(OR(N214="",Q214=""),"入力漏れ","OK"),
IF(J214=6,IF(OR(M214="",N214="",P214="",Q214=""),"入力漏れ","OK"),IF(AND(S214&lt;&gt;"",AA214&lt;&gt;"",AD214&lt;&gt;"",AG214&lt;&gt;"",AJ214&lt;&gt;"",AL214&lt;&gt;""),"OK","入力漏れ")))))),"")</f>
        <v/>
      </c>
      <c r="AT214" s="744"/>
      <c r="AU214" s="687" t="str">
        <f>+IF(S214&amp;AA214&amp;AD214&amp;AL214="","",IF(LEN(S214&amp;AA214&amp;AD214&amp;AL214)*2=LENB(S214&amp;AA214&amp;AD214&amp;AL214),"OK","半角不可"))</f>
        <v/>
      </c>
      <c r="AV214" s="687"/>
      <c r="AW214" s="735" t="str">
        <f>+IF('付表２業態調書 (文字チェック用)'!DB41&gt;0,"禁止文字が含まれています","OK")</f>
        <v>OK</v>
      </c>
      <c r="AX214" s="735"/>
      <c r="AY214" s="735"/>
      <c r="AZ214" s="735"/>
      <c r="BA214" s="735"/>
      <c r="BB214" s="735"/>
      <c r="BI214" s="620" t="str">
        <f t="shared" si="21"/>
        <v/>
      </c>
      <c r="BJ214" s="620" t="str">
        <f>+AA214&amp;"　"&amp;AD214</f>
        <v>　</v>
      </c>
      <c r="BK214" s="620"/>
      <c r="BL214" s="620"/>
      <c r="BM214" s="620"/>
    </row>
    <row r="215" spans="2:65" ht="19.5" customHeight="1">
      <c r="B215" s="743"/>
      <c r="C215" s="682"/>
      <c r="D215" s="682"/>
      <c r="E215" s="678"/>
      <c r="F215" s="697"/>
      <c r="G215" s="697"/>
      <c r="H215" s="697"/>
      <c r="I215" s="697"/>
      <c r="J215" s="425" t="str">
        <f>+IFERROR(VLOOKUP(F215,付表２業態調書!$C$73:$K$79,9,FALSE),"")</f>
        <v/>
      </c>
      <c r="K215" s="424"/>
      <c r="L215" s="424"/>
      <c r="M215" s="424"/>
      <c r="N215" s="698"/>
      <c r="O215" s="699"/>
      <c r="P215" s="664"/>
      <c r="Q215" s="700"/>
      <c r="R215" s="701"/>
      <c r="S215" s="728"/>
      <c r="T215" s="729"/>
      <c r="U215" s="729"/>
      <c r="V215" s="729"/>
      <c r="W215" s="729"/>
      <c r="X215" s="729"/>
      <c r="Y215" s="729"/>
      <c r="Z215" s="730"/>
      <c r="AA215" s="711"/>
      <c r="AB215" s="712"/>
      <c r="AC215" s="713"/>
      <c r="AD215" s="711"/>
      <c r="AE215" s="712"/>
      <c r="AF215" s="713"/>
      <c r="AG215" s="723"/>
      <c r="AH215" s="724"/>
      <c r="AI215" s="719"/>
      <c r="AJ215" s="716"/>
      <c r="AK215" s="717"/>
      <c r="AL215" s="746"/>
      <c r="AM215" s="746"/>
      <c r="AN215" s="746"/>
      <c r="AO215" s="746"/>
      <c r="AP215" s="746"/>
      <c r="AQ215" s="746"/>
      <c r="AR215" s="746"/>
      <c r="AS215" s="744" t="str">
        <f t="shared" ref="AS215" si="26">+IF(J215&lt;&gt;"",
IF(J215=1,IF(K215="大",IF(OR(K215="",L215="",O215="",Q215=""),"入力漏れ",IF(P215&lt;&gt;"","入力誤り","OK")),IF(K215="知",IF(OR(K215="",L215="",O215="",P215="",Q215=""),"入力漏れ","OK"))),
IF(J214=2,IF(OR(N214="",Q214=""),"入力漏れ","OK"),
IF(OR(J214=3,J214=4,J214=5),IF(OR(N214="",Q214=""),"入力漏れ","OK"),
IF(J215=6,IF(OR(M215="",N215="",P215="",Q215=""),"入力漏れ","OK"),"")))),"")</f>
        <v/>
      </c>
      <c r="AT215" s="744"/>
      <c r="AU215" s="733"/>
      <c r="AV215" s="733"/>
      <c r="AW215" s="733"/>
      <c r="AX215" s="733"/>
      <c r="AY215" s="733"/>
      <c r="AZ215" s="733"/>
      <c r="BA215" s="733"/>
      <c r="BB215" s="733"/>
      <c r="BI215" s="620" t="str">
        <f t="shared" si="21"/>
        <v/>
      </c>
      <c r="BJ215" s="620"/>
      <c r="BK215" s="620"/>
      <c r="BL215" s="620"/>
      <c r="BM215" s="620"/>
    </row>
    <row r="216" spans="2:65" ht="19.5" customHeight="1">
      <c r="B216" s="743"/>
      <c r="C216" s="682"/>
      <c r="D216" s="682"/>
      <c r="E216" s="678">
        <v>4</v>
      </c>
      <c r="F216" s="720"/>
      <c r="G216" s="720"/>
      <c r="H216" s="720"/>
      <c r="I216" s="720"/>
      <c r="J216" s="425" t="str">
        <f>+IFERROR(VLOOKUP(F216,付表２業態調書!$C$73:$K$79,9,FALSE),"")</f>
        <v/>
      </c>
      <c r="K216" s="424"/>
      <c r="L216" s="424"/>
      <c r="M216" s="424"/>
      <c r="N216" s="698"/>
      <c r="O216" s="699"/>
      <c r="P216" s="664"/>
      <c r="Q216" s="700"/>
      <c r="R216" s="701"/>
      <c r="S216" s="725"/>
      <c r="T216" s="726"/>
      <c r="U216" s="726"/>
      <c r="V216" s="726"/>
      <c r="W216" s="726"/>
      <c r="X216" s="726"/>
      <c r="Y216" s="726"/>
      <c r="Z216" s="727"/>
      <c r="AA216" s="708"/>
      <c r="AB216" s="709"/>
      <c r="AC216" s="710"/>
      <c r="AD216" s="708"/>
      <c r="AE216" s="709"/>
      <c r="AF216" s="710"/>
      <c r="AG216" s="721"/>
      <c r="AH216" s="722"/>
      <c r="AI216" s="718" t="s">
        <v>34</v>
      </c>
      <c r="AJ216" s="714"/>
      <c r="AK216" s="715"/>
      <c r="AL216" s="746"/>
      <c r="AM216" s="746"/>
      <c r="AN216" s="746"/>
      <c r="AO216" s="746"/>
      <c r="AP216" s="746"/>
      <c r="AQ216" s="746"/>
      <c r="AR216" s="746"/>
      <c r="AS216" s="744" t="str">
        <f t="shared" ref="AS216" si="27">+IF(J216&lt;&gt;"",
IF(OR(S216="",AA216="",AD216="",AG216="",AJ216="",AL216=""),"入力漏れ",
IF(J216=1,IF(K216="大",IF(OR(K216="",L216="",N216="",Q216=""),"入力漏れ",IF(P216&lt;&gt;"","入力誤り","OK")),IF(K216="知",IF(OR(K216="",L216="",N216="",P216="",Q216=""),"入力漏れ","OK"))),
IF(J216=2,IF(OR(N216="",Q216=""),"入力漏れ","OK"),
IF(OR(J216=3,J216=4,J216=5),IF(OR(N216="",Q216=""),"入力漏れ","OK"),
IF(J216=6,IF(OR(M216="",N216="",P216="",Q216=""),"入力漏れ","OK"),IF(AND(S216&lt;&gt;"",AA216&lt;&gt;"",AD216&lt;&gt;"",AG216&lt;&gt;"",AJ216&lt;&gt;"",AL216&lt;&gt;""),"OK","入力漏れ")))))),"")</f>
        <v/>
      </c>
      <c r="AT216" s="744"/>
      <c r="AU216" s="687" t="str">
        <f>+IF(S216&amp;AA216&amp;AD216&amp;AL216="","",IF(LEN(S216&amp;AA216&amp;AD216&amp;AL216)*2=LENB(S216&amp;AA216&amp;AD216&amp;AL216),"OK","半角不可"))</f>
        <v/>
      </c>
      <c r="AV216" s="687"/>
      <c r="AW216" s="735" t="str">
        <f>+IF('付表２業態調書 (文字チェック用)'!DB43&gt;0,"禁止文字が含まれています","OK")</f>
        <v>OK</v>
      </c>
      <c r="AX216" s="735"/>
      <c r="AY216" s="735"/>
      <c r="AZ216" s="735"/>
      <c r="BA216" s="735"/>
      <c r="BB216" s="735"/>
      <c r="BI216" s="620" t="str">
        <f t="shared" si="21"/>
        <v/>
      </c>
      <c r="BJ216" s="620" t="str">
        <f>+AA216&amp;"　"&amp;AD216</f>
        <v>　</v>
      </c>
      <c r="BK216" s="620"/>
      <c r="BL216" s="620"/>
      <c r="BM216" s="620"/>
    </row>
    <row r="217" spans="2:65" ht="19.5" customHeight="1">
      <c r="B217" s="743"/>
      <c r="C217" s="682"/>
      <c r="D217" s="682"/>
      <c r="E217" s="678"/>
      <c r="F217" s="697"/>
      <c r="G217" s="697"/>
      <c r="H217" s="697"/>
      <c r="I217" s="697"/>
      <c r="J217" s="425" t="str">
        <f>+IFERROR(VLOOKUP(F217,付表２業態調書!$C$73:$K$79,9,FALSE),"")</f>
        <v/>
      </c>
      <c r="K217" s="424"/>
      <c r="L217" s="424"/>
      <c r="M217" s="424"/>
      <c r="N217" s="698"/>
      <c r="O217" s="699"/>
      <c r="P217" s="664"/>
      <c r="Q217" s="700"/>
      <c r="R217" s="701"/>
      <c r="S217" s="728"/>
      <c r="T217" s="729"/>
      <c r="U217" s="729"/>
      <c r="V217" s="729"/>
      <c r="W217" s="729"/>
      <c r="X217" s="729"/>
      <c r="Y217" s="729"/>
      <c r="Z217" s="730"/>
      <c r="AA217" s="711"/>
      <c r="AB217" s="712"/>
      <c r="AC217" s="713"/>
      <c r="AD217" s="711"/>
      <c r="AE217" s="712"/>
      <c r="AF217" s="713"/>
      <c r="AG217" s="723"/>
      <c r="AH217" s="724"/>
      <c r="AI217" s="719"/>
      <c r="AJ217" s="716"/>
      <c r="AK217" s="717"/>
      <c r="AL217" s="746"/>
      <c r="AM217" s="746"/>
      <c r="AN217" s="746"/>
      <c r="AO217" s="746"/>
      <c r="AP217" s="746"/>
      <c r="AQ217" s="746"/>
      <c r="AR217" s="746"/>
      <c r="AS217" s="744" t="str">
        <f t="shared" ref="AS217" si="28">+IF(J217&lt;&gt;"",
IF(J217=1,IF(K217="大",IF(OR(K217="",L217="",O217="",Q217=""),"入力漏れ",IF(P217&lt;&gt;"","入力誤り","OK")),IF(K217="知",IF(OR(K217="",L217="",O217="",P217="",Q217=""),"入力漏れ","OK"))),
IF(J216=2,IF(OR(N216="",Q216=""),"入力漏れ","OK"),
IF(OR(J216=3,J216=4,J216=5),IF(OR(N216="",Q216=""),"入力漏れ","OK"),
IF(J217=6,IF(OR(M217="",N217="",P217="",Q217=""),"入力漏れ","OK"),"")))),"")</f>
        <v/>
      </c>
      <c r="AT217" s="744"/>
      <c r="AU217" s="733"/>
      <c r="AV217" s="733"/>
      <c r="AW217" s="733"/>
      <c r="AX217" s="733"/>
      <c r="AY217" s="733"/>
      <c r="AZ217" s="733"/>
      <c r="BA217" s="733"/>
      <c r="BB217" s="733"/>
      <c r="BI217" s="620" t="str">
        <f t="shared" si="21"/>
        <v/>
      </c>
      <c r="BJ217" s="620"/>
      <c r="BK217" s="620"/>
      <c r="BL217" s="620"/>
      <c r="BM217" s="620"/>
    </row>
    <row r="218" spans="2:65" ht="19.5" customHeight="1">
      <c r="B218" s="743"/>
      <c r="C218" s="682"/>
      <c r="D218" s="682"/>
      <c r="E218" s="678">
        <v>5</v>
      </c>
      <c r="F218" s="720"/>
      <c r="G218" s="720"/>
      <c r="H218" s="720"/>
      <c r="I218" s="720"/>
      <c r="J218" s="425" t="str">
        <f>+IFERROR(VLOOKUP(F218,付表２業態調書!$C$73:$K$79,9,FALSE),"")</f>
        <v/>
      </c>
      <c r="K218" s="424"/>
      <c r="L218" s="424"/>
      <c r="M218" s="424"/>
      <c r="N218" s="698"/>
      <c r="O218" s="699"/>
      <c r="P218" s="664"/>
      <c r="Q218" s="700"/>
      <c r="R218" s="701"/>
      <c r="S218" s="725"/>
      <c r="T218" s="726"/>
      <c r="U218" s="726"/>
      <c r="V218" s="726"/>
      <c r="W218" s="726"/>
      <c r="X218" s="726"/>
      <c r="Y218" s="726"/>
      <c r="Z218" s="727"/>
      <c r="AA218" s="708"/>
      <c r="AB218" s="709"/>
      <c r="AC218" s="710"/>
      <c r="AD218" s="708"/>
      <c r="AE218" s="709"/>
      <c r="AF218" s="710"/>
      <c r="AG218" s="721"/>
      <c r="AH218" s="722"/>
      <c r="AI218" s="718" t="s">
        <v>34</v>
      </c>
      <c r="AJ218" s="714"/>
      <c r="AK218" s="715"/>
      <c r="AL218" s="746"/>
      <c r="AM218" s="746"/>
      <c r="AN218" s="746"/>
      <c r="AO218" s="746"/>
      <c r="AP218" s="746"/>
      <c r="AQ218" s="746"/>
      <c r="AR218" s="746"/>
      <c r="AS218" s="744" t="str">
        <f t="shared" ref="AS218" si="29">+IF(J218&lt;&gt;"",
IF(OR(S218="",AA218="",AD218="",AG218="",AJ218="",AL218=""),"入力漏れ",
IF(J218=1,IF(K218="大",IF(OR(K218="",L218="",N218="",Q218=""),"入力漏れ",IF(P218&lt;&gt;"","入力誤り","OK")),IF(K218="知",IF(OR(K218="",L218="",N218="",P218="",Q218=""),"入力漏れ","OK"))),
IF(J218=2,IF(OR(N218="",Q218=""),"入力漏れ","OK"),
IF(OR(J218=3,J218=4,J218=5),IF(OR(N218="",Q218=""),"入力漏れ","OK"),
IF(J218=6,IF(OR(M218="",N218="",P218="",Q218=""),"入力漏れ","OK"),IF(AND(S218&lt;&gt;"",AA218&lt;&gt;"",AD218&lt;&gt;"",AG218&lt;&gt;"",AJ218&lt;&gt;"",AL218&lt;&gt;""),"OK","入力漏れ")))))),"")</f>
        <v/>
      </c>
      <c r="AT218" s="744"/>
      <c r="AU218" s="687" t="str">
        <f>+IF(S218&amp;AA218&amp;AD218&amp;AL218="","",IF(LEN(S218&amp;AA218&amp;AD218&amp;AL218)*2=LENB(S218&amp;AA218&amp;AD218&amp;AL218),"OK","半角不可"))</f>
        <v/>
      </c>
      <c r="AV218" s="687"/>
      <c r="AW218" s="735" t="str">
        <f>+IF('付表２業態調書 (文字チェック用)'!DB45&gt;0,"禁止文字が含まれています","OK")</f>
        <v>OK</v>
      </c>
      <c r="AX218" s="735"/>
      <c r="AY218" s="735"/>
      <c r="AZ218" s="735"/>
      <c r="BA218" s="735"/>
      <c r="BB218" s="735"/>
      <c r="BI218" s="620" t="str">
        <f t="shared" si="21"/>
        <v/>
      </c>
      <c r="BJ218" s="620" t="str">
        <f>+AA218&amp;"　"&amp;AD218</f>
        <v>　</v>
      </c>
      <c r="BK218" s="620"/>
      <c r="BL218" s="620"/>
      <c r="BM218" s="620"/>
    </row>
    <row r="219" spans="2:65" ht="19.5" customHeight="1">
      <c r="B219" s="743"/>
      <c r="C219" s="682"/>
      <c r="D219" s="682"/>
      <c r="E219" s="678"/>
      <c r="F219" s="697"/>
      <c r="G219" s="697"/>
      <c r="H219" s="697"/>
      <c r="I219" s="697"/>
      <c r="J219" s="425" t="str">
        <f>+IFERROR(VLOOKUP(F219,付表２業態調書!$C$73:$K$79,9,FALSE),"")</f>
        <v/>
      </c>
      <c r="K219" s="424"/>
      <c r="L219" s="424"/>
      <c r="M219" s="424"/>
      <c r="N219" s="698"/>
      <c r="O219" s="699"/>
      <c r="P219" s="664"/>
      <c r="Q219" s="700"/>
      <c r="R219" s="701"/>
      <c r="S219" s="728"/>
      <c r="T219" s="729"/>
      <c r="U219" s="729"/>
      <c r="V219" s="729"/>
      <c r="W219" s="729"/>
      <c r="X219" s="729"/>
      <c r="Y219" s="729"/>
      <c r="Z219" s="730"/>
      <c r="AA219" s="711"/>
      <c r="AB219" s="712"/>
      <c r="AC219" s="713"/>
      <c r="AD219" s="711"/>
      <c r="AE219" s="712"/>
      <c r="AF219" s="713"/>
      <c r="AG219" s="723"/>
      <c r="AH219" s="724"/>
      <c r="AI219" s="719"/>
      <c r="AJ219" s="716"/>
      <c r="AK219" s="717"/>
      <c r="AL219" s="746"/>
      <c r="AM219" s="746"/>
      <c r="AN219" s="746"/>
      <c r="AO219" s="746"/>
      <c r="AP219" s="746"/>
      <c r="AQ219" s="746"/>
      <c r="AR219" s="746"/>
      <c r="AS219" s="744" t="str">
        <f t="shared" ref="AS219" si="30">+IF(J219&lt;&gt;"",
IF(J219=1,IF(K219="大",IF(OR(K219="",L219="",O219="",Q219=""),"入力漏れ",IF(P219&lt;&gt;"","入力誤り","OK")),IF(K219="知",IF(OR(K219="",L219="",O219="",P219="",Q219=""),"入力漏れ","OK"))),
IF(J218=2,IF(OR(N218="",Q218=""),"入力漏れ","OK"),
IF(OR(J218=3,J218=4,J218=5),IF(OR(N218="",Q218=""),"入力漏れ","OK"),
IF(J219=6,IF(OR(M219="",N219="",P219="",Q219=""),"入力漏れ","OK"),"")))),"")</f>
        <v/>
      </c>
      <c r="AT219" s="744"/>
      <c r="AU219" s="733"/>
      <c r="AV219" s="733"/>
      <c r="AW219" s="733"/>
      <c r="AX219" s="733"/>
      <c r="AY219" s="733"/>
      <c r="AZ219" s="733"/>
      <c r="BA219" s="733"/>
      <c r="BB219" s="733"/>
      <c r="BI219" s="620" t="str">
        <f t="shared" si="21"/>
        <v/>
      </c>
    </row>
    <row r="220" spans="2:65">
      <c r="B220" s="386" t="s">
        <v>1221</v>
      </c>
    </row>
    <row r="223" spans="2:65" ht="18.75" customHeight="1">
      <c r="B223" s="743" t="s">
        <v>1226</v>
      </c>
      <c r="C223" s="682" t="s">
        <v>1223</v>
      </c>
      <c r="D223" s="682"/>
      <c r="E223" s="409"/>
      <c r="F223" s="681" t="s">
        <v>1089</v>
      </c>
      <c r="G223" s="681"/>
      <c r="H223" s="681"/>
      <c r="I223" s="681"/>
      <c r="J223" s="681" t="s">
        <v>1112</v>
      </c>
      <c r="K223" s="681"/>
      <c r="L223" s="681"/>
      <c r="M223" s="681"/>
      <c r="N223" s="681"/>
      <c r="O223" s="681"/>
      <c r="P223" s="681"/>
      <c r="Q223" s="681"/>
      <c r="R223" s="681"/>
      <c r="S223" s="681" t="s">
        <v>1203</v>
      </c>
      <c r="T223" s="681"/>
      <c r="U223" s="681"/>
      <c r="V223" s="681"/>
      <c r="W223" s="681"/>
      <c r="X223" s="681"/>
      <c r="Y223" s="681"/>
      <c r="Z223" s="681"/>
      <c r="AA223" s="745" t="s">
        <v>1232</v>
      </c>
      <c r="AB223" s="745"/>
      <c r="AC223" s="745"/>
      <c r="AD223" s="745"/>
      <c r="AE223" s="745"/>
      <c r="AF223" s="745"/>
      <c r="AG223" s="681" t="s">
        <v>1227</v>
      </c>
      <c r="AH223" s="681"/>
      <c r="AI223" s="681"/>
      <c r="AJ223" s="681"/>
      <c r="AK223" s="681" t="s">
        <v>1228</v>
      </c>
      <c r="AL223" s="681"/>
      <c r="AM223" s="681"/>
      <c r="AN223" s="681"/>
      <c r="AO223" s="681" t="s">
        <v>1204</v>
      </c>
      <c r="AP223" s="681"/>
      <c r="AQ223" s="681"/>
      <c r="AR223" s="681"/>
      <c r="AS223" s="731"/>
      <c r="AT223" s="740" t="s">
        <v>1229</v>
      </c>
      <c r="AU223" s="741"/>
      <c r="AV223" s="741"/>
      <c r="AW223" s="742"/>
      <c r="AX223" s="684" t="s">
        <v>1188</v>
      </c>
      <c r="AY223" s="684"/>
      <c r="AZ223" s="782" t="s">
        <v>1234</v>
      </c>
      <c r="BA223" s="782"/>
      <c r="BB223" s="839" t="s">
        <v>1748</v>
      </c>
      <c r="BC223" s="840"/>
      <c r="BD223" s="840"/>
      <c r="BE223" s="840"/>
      <c r="BF223" s="840"/>
      <c r="BG223" s="840"/>
    </row>
    <row r="224" spans="2:65" ht="19.5" customHeight="1">
      <c r="B224" s="743"/>
      <c r="C224" s="682"/>
      <c r="D224" s="682"/>
      <c r="E224" s="677">
        <v>1</v>
      </c>
      <c r="F224" s="720"/>
      <c r="G224" s="720"/>
      <c r="H224" s="720"/>
      <c r="I224" s="720"/>
      <c r="J224" s="425" t="str">
        <f>+IFERROR(VLOOKUP(F224,付表２業態調書!$C$73:$K$79,9,FALSE),"")</f>
        <v/>
      </c>
      <c r="K224" s="424"/>
      <c r="L224" s="424"/>
      <c r="M224" s="424"/>
      <c r="N224" s="698"/>
      <c r="O224" s="699"/>
      <c r="P224" s="664"/>
      <c r="Q224" s="700"/>
      <c r="R224" s="701"/>
      <c r="S224" s="725"/>
      <c r="T224" s="726"/>
      <c r="U224" s="726"/>
      <c r="V224" s="726"/>
      <c r="W224" s="726"/>
      <c r="X224" s="726"/>
      <c r="Y224" s="726"/>
      <c r="Z224" s="727"/>
      <c r="AA224" s="708"/>
      <c r="AB224" s="709"/>
      <c r="AC224" s="710"/>
      <c r="AD224" s="708"/>
      <c r="AE224" s="709"/>
      <c r="AF224" s="710"/>
      <c r="AG224" s="702"/>
      <c r="AH224" s="703"/>
      <c r="AI224" s="703"/>
      <c r="AJ224" s="704"/>
      <c r="AK224" s="702"/>
      <c r="AL224" s="703"/>
      <c r="AM224" s="703"/>
      <c r="AN224" s="704"/>
      <c r="AO224" s="721"/>
      <c r="AP224" s="722"/>
      <c r="AQ224" s="718" t="s">
        <v>34</v>
      </c>
      <c r="AR224" s="714"/>
      <c r="AS224" s="715"/>
      <c r="AT224" s="702"/>
      <c r="AU224" s="703"/>
      <c r="AV224" s="703"/>
      <c r="AW224" s="704"/>
      <c r="AX224" s="687" t="str">
        <f>+IF(J224&lt;&gt;"",
IF(OR(S224="",AA224="",AD224="",AG224="",AK224="",AO224="",AR224="",AT224=""),"入力漏れ",
IF(J224=1,IF(K224="大",IF(OR(K224="",L224="",N224="",Q224=""),"入力漏れ",IF(P224&lt;&gt;"","入力誤り","OK")),IF(K224="知",IF(OR(K224="",L224="",N224="",P224="",Q224=""),"入力漏れ","OK"))),
IF(J224=2,IF(OR(N224="",Q224=""),"入力漏れ","OK"),
IF(OR(J224=3,J224=4,J224=5),IF(OR(N224="",Q224=""),"入力漏れ","OK"),
IF(J224=6,IF(OR(M224="",P224="",Q224=""),"入力漏れ","OK"),IF(AND(S224&lt;&gt;"",AA224&lt;&gt;"",AD224&lt;&gt;"",AG224&lt;&gt;"",AK224&lt;&gt;"",AO224&lt;&gt;"",AR224&lt;&gt;"",AT224&lt;&gt;""),"OK","入力漏れ")))))),"")</f>
        <v/>
      </c>
      <c r="AY224" s="687"/>
      <c r="AZ224" s="687" t="str">
        <f>+IF(S224&amp;AA224&amp;AD224&amp;AG224&amp;AK224&amp;AT224="","",IF(LEN(S224&amp;AA224&amp;AD224&amp;AG224&amp;AK224&amp;AT224)*2=LENB(S224&amp;AA224&amp;AD224&amp;AG224&amp;AK224&amp;AT224),"OK","半角不可"))</f>
        <v/>
      </c>
      <c r="BA224" s="687"/>
      <c r="BB224" s="735" t="str">
        <f>+IF('付表２業態調書 (文字チェック用)'!DB51&gt;0,"禁止文字が含まれています","OK")</f>
        <v>OK</v>
      </c>
      <c r="BC224" s="735"/>
      <c r="BD224" s="735"/>
      <c r="BE224" s="735"/>
      <c r="BF224" s="735"/>
      <c r="BG224" s="735"/>
      <c r="BI224" s="620" t="str">
        <f t="shared" ref="BI224:BI243" si="31">+IF(J224=1,K224&amp;L224&amp;TEXT(N224,"0#")&amp;P224,IF(J224=2," "&amp;TEXT(N224,"0#"),IF(J224=3," "&amp;TEXT(N224,"建"&amp;"0#"),IF(J224=4," "&amp;TEXT(N224,"質"&amp;"0#"),IF(J224=5," "&amp;TEXT(N224,"補"&amp;"0#"),IF(J224=6,M224&amp;N224&amp;P224,""))))))</f>
        <v/>
      </c>
      <c r="BJ224" s="620" t="str">
        <f>+AA224&amp;"　"&amp;AD224</f>
        <v>　</v>
      </c>
      <c r="BK224" s="620"/>
      <c r="BL224" s="620"/>
      <c r="BM224" s="620"/>
    </row>
    <row r="225" spans="2:65" ht="19.5" customHeight="1">
      <c r="B225" s="743"/>
      <c r="C225" s="682"/>
      <c r="D225" s="682"/>
      <c r="E225" s="677"/>
      <c r="F225" s="697"/>
      <c r="G225" s="697"/>
      <c r="H225" s="697"/>
      <c r="I225" s="697"/>
      <c r="J225" s="425" t="str">
        <f>+IFERROR(VLOOKUP(F225,付表２業態調書!$C$73:$K$79,9,FALSE),"")</f>
        <v/>
      </c>
      <c r="K225" s="424"/>
      <c r="L225" s="424"/>
      <c r="M225" s="424"/>
      <c r="N225" s="698"/>
      <c r="O225" s="699"/>
      <c r="P225" s="664"/>
      <c r="Q225" s="700"/>
      <c r="R225" s="701"/>
      <c r="S225" s="728"/>
      <c r="T225" s="729"/>
      <c r="U225" s="729"/>
      <c r="V225" s="729"/>
      <c r="W225" s="729"/>
      <c r="X225" s="729"/>
      <c r="Y225" s="729"/>
      <c r="Z225" s="730"/>
      <c r="AA225" s="711"/>
      <c r="AB225" s="712"/>
      <c r="AC225" s="713"/>
      <c r="AD225" s="711"/>
      <c r="AE225" s="712"/>
      <c r="AF225" s="713"/>
      <c r="AG225" s="705"/>
      <c r="AH225" s="706"/>
      <c r="AI225" s="706"/>
      <c r="AJ225" s="707"/>
      <c r="AK225" s="705"/>
      <c r="AL225" s="706"/>
      <c r="AM225" s="706"/>
      <c r="AN225" s="707"/>
      <c r="AO225" s="723"/>
      <c r="AP225" s="724"/>
      <c r="AQ225" s="719"/>
      <c r="AR225" s="716"/>
      <c r="AS225" s="717"/>
      <c r="AT225" s="705"/>
      <c r="AU225" s="706"/>
      <c r="AV225" s="706"/>
      <c r="AW225" s="707"/>
      <c r="AX225" s="687" t="str">
        <f>+IF(J225&lt;&gt;"",
IF(J225=1,IF(K225="大",IF(OR(K225="",L225="",N225="",Q225=""),"入力漏れ",IF(P225&lt;&gt;"","入力誤り","OK")),IF(K225="知",IF(OR(K225="",L225="",N225="",P225="",Q225=""),"入力漏れ","OK"))),
IF(J225=2,IF(OR(N225="",Q225=""),"入力漏れ","OK"),
IF(OR(J225=3,J225=4,J225=5),IF(OR(N225="",Q225=""),"入力漏れ","OK"),
IF(J225=6,IF(OR(M225="",P225="",Q225=""),"入力漏れ","OK"),"")))),"")</f>
        <v/>
      </c>
      <c r="AY225" s="687"/>
      <c r="AZ225" s="733"/>
      <c r="BA225" s="733"/>
      <c r="BB225" s="733"/>
      <c r="BC225" s="733"/>
      <c r="BD225" s="733"/>
      <c r="BE225" s="733"/>
      <c r="BF225" s="733"/>
      <c r="BG225" s="733"/>
      <c r="BI225" s="620" t="str">
        <f t="shared" si="31"/>
        <v/>
      </c>
      <c r="BJ225" s="620"/>
      <c r="BK225" s="620"/>
      <c r="BL225" s="620"/>
      <c r="BM225" s="620"/>
    </row>
    <row r="226" spans="2:65" ht="19.5" customHeight="1">
      <c r="B226" s="743"/>
      <c r="C226" s="682"/>
      <c r="D226" s="682"/>
      <c r="E226" s="677">
        <v>2</v>
      </c>
      <c r="F226" s="720"/>
      <c r="G226" s="720"/>
      <c r="H226" s="720"/>
      <c r="I226" s="720"/>
      <c r="J226" s="425" t="str">
        <f>+IFERROR(VLOOKUP(F226,付表２業態調書!$C$73:$K$79,9,FALSE),"")</f>
        <v/>
      </c>
      <c r="K226" s="424"/>
      <c r="L226" s="424"/>
      <c r="M226" s="424"/>
      <c r="N226" s="698"/>
      <c r="O226" s="699"/>
      <c r="P226" s="664"/>
      <c r="Q226" s="700"/>
      <c r="R226" s="701"/>
      <c r="S226" s="725"/>
      <c r="T226" s="726"/>
      <c r="U226" s="726"/>
      <c r="V226" s="726"/>
      <c r="W226" s="726"/>
      <c r="X226" s="726"/>
      <c r="Y226" s="726"/>
      <c r="Z226" s="727"/>
      <c r="AA226" s="708"/>
      <c r="AB226" s="709"/>
      <c r="AC226" s="710"/>
      <c r="AD226" s="708"/>
      <c r="AE226" s="709"/>
      <c r="AF226" s="710"/>
      <c r="AG226" s="702"/>
      <c r="AH226" s="703"/>
      <c r="AI226" s="703"/>
      <c r="AJ226" s="704"/>
      <c r="AK226" s="702"/>
      <c r="AL226" s="703"/>
      <c r="AM226" s="703"/>
      <c r="AN226" s="704"/>
      <c r="AO226" s="721"/>
      <c r="AP226" s="722"/>
      <c r="AQ226" s="718" t="s">
        <v>34</v>
      </c>
      <c r="AR226" s="714"/>
      <c r="AS226" s="715"/>
      <c r="AT226" s="702"/>
      <c r="AU226" s="703"/>
      <c r="AV226" s="703"/>
      <c r="AW226" s="704"/>
      <c r="AX226" s="687" t="str">
        <f t="shared" ref="AX226" si="32">+IF(J226&lt;&gt;"",
IF(OR(S226="",AA226="",AD226="",AG226="",AK226="",AO226="",AR226="",AT226=""),"入力漏れ",
IF(J226=1,IF(K226="大",IF(OR(K226="",L226="",N226="",Q226=""),"入力漏れ",IF(P226&lt;&gt;"","入力誤り","OK")),IF(K226="知",IF(OR(K226="",L226="",N226="",P226="",Q226=""),"入力漏れ","OK"))),
IF(J226=2,IF(OR(N226="",Q226=""),"入力漏れ","OK"),
IF(OR(J226=3,J226=4,J226=5),IF(OR(N226="",Q226=""),"入力漏れ","OK"),
IF(J226=6,IF(OR(M226="",P226="",Q226=""),"入力漏れ","OK"),IF(AND(S226&lt;&gt;"",AA226&lt;&gt;"",AD226&lt;&gt;"",AG226&lt;&gt;"",AK226&lt;&gt;"",AO226&lt;&gt;"",AR226&lt;&gt;"",AT226&lt;&gt;""),"OK","入力漏れ")))))),"")</f>
        <v/>
      </c>
      <c r="AY226" s="687"/>
      <c r="AZ226" s="687" t="str">
        <f>+IF(S226&amp;AA226&amp;AD226&amp;AG226&amp;AK226&amp;AT226="","",IF(LEN(S226&amp;AA226&amp;AD226&amp;AG226&amp;AK226&amp;AT226)*2=LENB(S226&amp;AA226&amp;AD226&amp;AG226&amp;AK226&amp;AT226),"OK","半角不可"))</f>
        <v/>
      </c>
      <c r="BA226" s="687"/>
      <c r="BB226" s="735" t="str">
        <f>+IF('付表２業態調書 (文字チェック用)'!DB53&gt;0,"禁止文字が含まれています","OK")</f>
        <v>OK</v>
      </c>
      <c r="BC226" s="735"/>
      <c r="BD226" s="735"/>
      <c r="BE226" s="735"/>
      <c r="BF226" s="735"/>
      <c r="BG226" s="735"/>
      <c r="BI226" s="620" t="str">
        <f t="shared" si="31"/>
        <v/>
      </c>
      <c r="BJ226" s="620" t="str">
        <f>+AA226&amp;"　"&amp;AD226</f>
        <v>　</v>
      </c>
      <c r="BK226" s="620"/>
      <c r="BL226" s="620"/>
      <c r="BM226" s="620"/>
    </row>
    <row r="227" spans="2:65" ht="19.5" customHeight="1">
      <c r="B227" s="743"/>
      <c r="C227" s="682"/>
      <c r="D227" s="682"/>
      <c r="E227" s="677"/>
      <c r="F227" s="697"/>
      <c r="G227" s="697"/>
      <c r="H227" s="697"/>
      <c r="I227" s="697"/>
      <c r="J227" s="425" t="str">
        <f>+IFERROR(VLOOKUP(F227,付表２業態調書!$C$73:$K$79,9,FALSE),"")</f>
        <v/>
      </c>
      <c r="K227" s="424"/>
      <c r="L227" s="424"/>
      <c r="M227" s="424"/>
      <c r="N227" s="698"/>
      <c r="O227" s="699"/>
      <c r="P227" s="664"/>
      <c r="Q227" s="700"/>
      <c r="R227" s="701"/>
      <c r="S227" s="728"/>
      <c r="T227" s="729"/>
      <c r="U227" s="729"/>
      <c r="V227" s="729"/>
      <c r="W227" s="729"/>
      <c r="X227" s="729"/>
      <c r="Y227" s="729"/>
      <c r="Z227" s="730"/>
      <c r="AA227" s="711"/>
      <c r="AB227" s="712"/>
      <c r="AC227" s="713"/>
      <c r="AD227" s="711"/>
      <c r="AE227" s="712"/>
      <c r="AF227" s="713"/>
      <c r="AG227" s="705"/>
      <c r="AH227" s="706"/>
      <c r="AI227" s="706"/>
      <c r="AJ227" s="707"/>
      <c r="AK227" s="705"/>
      <c r="AL227" s="706"/>
      <c r="AM227" s="706"/>
      <c r="AN227" s="707"/>
      <c r="AO227" s="723"/>
      <c r="AP227" s="724"/>
      <c r="AQ227" s="719"/>
      <c r="AR227" s="716"/>
      <c r="AS227" s="717"/>
      <c r="AT227" s="705"/>
      <c r="AU227" s="706"/>
      <c r="AV227" s="706"/>
      <c r="AW227" s="707"/>
      <c r="AX227" s="687" t="str">
        <f t="shared" ref="AX227" si="33">+IF(J227&lt;&gt;"",
IF(J227=1,IF(K227="大",IF(OR(K227="",L227="",N227="",Q227=""),"入力漏れ",IF(P227&lt;&gt;"","入力誤り","OK")),IF(K227="知",IF(OR(K227="",L227="",N227="",P227="",Q227=""),"入力漏れ","OK"))),
IF(J227=2,IF(OR(N227="",Q227=""),"入力漏れ","OK"),
IF(OR(J227=3,J227=4,J227=5),IF(OR(N227="",Q227=""),"入力漏れ","OK"),
IF(J227=6,IF(OR(M227="",P227="",Q227=""),"入力漏れ","OK"),"")))),"")</f>
        <v/>
      </c>
      <c r="AY227" s="687"/>
      <c r="AZ227" s="733"/>
      <c r="BA227" s="733"/>
      <c r="BB227" s="733"/>
      <c r="BC227" s="733"/>
      <c r="BD227" s="733"/>
      <c r="BE227" s="733"/>
      <c r="BF227" s="733"/>
      <c r="BG227" s="733"/>
      <c r="BI227" s="620" t="str">
        <f t="shared" si="31"/>
        <v/>
      </c>
      <c r="BJ227" s="620"/>
      <c r="BK227" s="620"/>
      <c r="BL227" s="620"/>
      <c r="BM227" s="620"/>
    </row>
    <row r="228" spans="2:65" ht="19.5" customHeight="1">
      <c r="B228" s="743"/>
      <c r="C228" s="682"/>
      <c r="D228" s="682"/>
      <c r="E228" s="677">
        <v>3</v>
      </c>
      <c r="F228" s="720"/>
      <c r="G228" s="720"/>
      <c r="H228" s="720"/>
      <c r="I228" s="720"/>
      <c r="J228" s="425" t="str">
        <f>+IFERROR(VLOOKUP(F228,付表２業態調書!$C$73:$K$79,9,FALSE),"")</f>
        <v/>
      </c>
      <c r="K228" s="424"/>
      <c r="L228" s="424"/>
      <c r="M228" s="424"/>
      <c r="N228" s="698"/>
      <c r="O228" s="699"/>
      <c r="P228" s="664"/>
      <c r="Q228" s="700"/>
      <c r="R228" s="701"/>
      <c r="S228" s="725"/>
      <c r="T228" s="726"/>
      <c r="U228" s="726"/>
      <c r="V228" s="726"/>
      <c r="W228" s="726"/>
      <c r="X228" s="726"/>
      <c r="Y228" s="726"/>
      <c r="Z228" s="727"/>
      <c r="AA228" s="708"/>
      <c r="AB228" s="709"/>
      <c r="AC228" s="710"/>
      <c r="AD228" s="708"/>
      <c r="AE228" s="709"/>
      <c r="AF228" s="710"/>
      <c r="AG228" s="702"/>
      <c r="AH228" s="703"/>
      <c r="AI228" s="703"/>
      <c r="AJ228" s="704"/>
      <c r="AK228" s="702"/>
      <c r="AL228" s="703"/>
      <c r="AM228" s="703"/>
      <c r="AN228" s="704"/>
      <c r="AO228" s="721"/>
      <c r="AP228" s="722"/>
      <c r="AQ228" s="718" t="s">
        <v>34</v>
      </c>
      <c r="AR228" s="714"/>
      <c r="AS228" s="715"/>
      <c r="AT228" s="702"/>
      <c r="AU228" s="703"/>
      <c r="AV228" s="703"/>
      <c r="AW228" s="704"/>
      <c r="AX228" s="687" t="str">
        <f t="shared" ref="AX228" si="34">+IF(J228&lt;&gt;"",
IF(OR(S228="",AA228="",AD228="",AG228="",AK228="",AO228="",AR228="",AT228=""),"入力漏れ",
IF(J228=1,IF(K228="大",IF(OR(K228="",L228="",N228="",Q228=""),"入力漏れ",IF(P228&lt;&gt;"","入力誤り","OK")),IF(K228="知",IF(OR(K228="",L228="",N228="",P228="",Q228=""),"入力漏れ","OK"))),
IF(J228=2,IF(OR(N228="",Q228=""),"入力漏れ","OK"),
IF(OR(J228=3,J228=4,J228=5),IF(OR(N228="",Q228=""),"入力漏れ","OK"),
IF(J228=6,IF(OR(M228="",P228="",Q228=""),"入力漏れ","OK"),IF(AND(S228&lt;&gt;"",AA228&lt;&gt;"",AD228&lt;&gt;"",AG228&lt;&gt;"",AK228&lt;&gt;"",AO228&lt;&gt;"",AR228&lt;&gt;"",AT228&lt;&gt;""),"OK","入力漏れ")))))),"")</f>
        <v/>
      </c>
      <c r="AY228" s="687"/>
      <c r="AZ228" s="687" t="str">
        <f>+IF(S228&amp;AA228&amp;AD228&amp;AG228&amp;AK228&amp;AT228="","",IF(LEN(S228&amp;AA228&amp;AD228&amp;AG228&amp;AK228&amp;AT228)*2=LENB(S228&amp;AA228&amp;AD228&amp;AG228&amp;AK228&amp;AT228),"OK","半角不可"))</f>
        <v/>
      </c>
      <c r="BA228" s="687"/>
      <c r="BB228" s="735" t="str">
        <f>+IF('付表２業態調書 (文字チェック用)'!DB55&gt;0,"禁止文字が含まれています","OK")</f>
        <v>OK</v>
      </c>
      <c r="BC228" s="735"/>
      <c r="BD228" s="735"/>
      <c r="BE228" s="735"/>
      <c r="BF228" s="735"/>
      <c r="BG228" s="735"/>
      <c r="BI228" s="620" t="str">
        <f t="shared" si="31"/>
        <v/>
      </c>
      <c r="BJ228" s="620" t="str">
        <f>+AA228&amp;"　"&amp;AD228</f>
        <v>　</v>
      </c>
      <c r="BK228" s="620"/>
      <c r="BL228" s="620"/>
      <c r="BM228" s="620"/>
    </row>
    <row r="229" spans="2:65" ht="19.5" customHeight="1">
      <c r="B229" s="743"/>
      <c r="C229" s="682"/>
      <c r="D229" s="682"/>
      <c r="E229" s="677"/>
      <c r="F229" s="697"/>
      <c r="G229" s="697"/>
      <c r="H229" s="697"/>
      <c r="I229" s="697"/>
      <c r="J229" s="425" t="str">
        <f>+IFERROR(VLOOKUP(F229,付表２業態調書!$C$73:$K$79,9,FALSE),"")</f>
        <v/>
      </c>
      <c r="K229" s="424"/>
      <c r="L229" s="424"/>
      <c r="M229" s="424"/>
      <c r="N229" s="698"/>
      <c r="O229" s="699"/>
      <c r="P229" s="664"/>
      <c r="Q229" s="700"/>
      <c r="R229" s="701"/>
      <c r="S229" s="728"/>
      <c r="T229" s="729"/>
      <c r="U229" s="729"/>
      <c r="V229" s="729"/>
      <c r="W229" s="729"/>
      <c r="X229" s="729"/>
      <c r="Y229" s="729"/>
      <c r="Z229" s="730"/>
      <c r="AA229" s="711"/>
      <c r="AB229" s="712"/>
      <c r="AC229" s="713"/>
      <c r="AD229" s="711"/>
      <c r="AE229" s="712"/>
      <c r="AF229" s="713"/>
      <c r="AG229" s="705"/>
      <c r="AH229" s="706"/>
      <c r="AI229" s="706"/>
      <c r="AJ229" s="707"/>
      <c r="AK229" s="705"/>
      <c r="AL229" s="706"/>
      <c r="AM229" s="706"/>
      <c r="AN229" s="707"/>
      <c r="AO229" s="723"/>
      <c r="AP229" s="724"/>
      <c r="AQ229" s="719"/>
      <c r="AR229" s="716"/>
      <c r="AS229" s="717"/>
      <c r="AT229" s="705"/>
      <c r="AU229" s="706"/>
      <c r="AV229" s="706"/>
      <c r="AW229" s="707"/>
      <c r="AX229" s="687" t="str">
        <f t="shared" ref="AX229" si="35">+IF(J229&lt;&gt;"",
IF(J229=1,IF(K229="大",IF(OR(K229="",L229="",N229="",Q229=""),"入力漏れ",IF(P229&lt;&gt;"","入力誤り","OK")),IF(K229="知",IF(OR(K229="",L229="",N229="",P229="",Q229=""),"入力漏れ","OK"))),
IF(J229=2,IF(OR(N229="",Q229=""),"入力漏れ","OK"),
IF(OR(J229=3,J229=4,J229=5),IF(OR(N229="",Q229=""),"入力漏れ","OK"),
IF(J229=6,IF(OR(M229="",P229="",Q229=""),"入力漏れ","OK"),"")))),"")</f>
        <v/>
      </c>
      <c r="AY229" s="687"/>
      <c r="AZ229" s="733"/>
      <c r="BA229" s="733"/>
      <c r="BB229" s="733"/>
      <c r="BC229" s="733"/>
      <c r="BD229" s="733"/>
      <c r="BE229" s="733"/>
      <c r="BF229" s="733"/>
      <c r="BG229" s="733"/>
      <c r="BI229" s="620" t="str">
        <f t="shared" si="31"/>
        <v/>
      </c>
      <c r="BJ229" s="620"/>
      <c r="BK229" s="620"/>
      <c r="BL229" s="620"/>
      <c r="BM229" s="620"/>
    </row>
    <row r="230" spans="2:65" ht="19.5" customHeight="1">
      <c r="B230" s="743"/>
      <c r="C230" s="682"/>
      <c r="D230" s="682"/>
      <c r="E230" s="677">
        <v>4</v>
      </c>
      <c r="F230" s="720"/>
      <c r="G230" s="720"/>
      <c r="H230" s="720"/>
      <c r="I230" s="720"/>
      <c r="J230" s="425" t="str">
        <f>+IFERROR(VLOOKUP(F230,付表２業態調書!$C$73:$K$79,9,FALSE),"")</f>
        <v/>
      </c>
      <c r="K230" s="424"/>
      <c r="L230" s="424"/>
      <c r="M230" s="424"/>
      <c r="N230" s="698"/>
      <c r="O230" s="699"/>
      <c r="P230" s="664"/>
      <c r="Q230" s="700"/>
      <c r="R230" s="701"/>
      <c r="S230" s="725"/>
      <c r="T230" s="726"/>
      <c r="U230" s="726"/>
      <c r="V230" s="726"/>
      <c r="W230" s="726"/>
      <c r="X230" s="726"/>
      <c r="Y230" s="726"/>
      <c r="Z230" s="727"/>
      <c r="AA230" s="708"/>
      <c r="AB230" s="709"/>
      <c r="AC230" s="710"/>
      <c r="AD230" s="708"/>
      <c r="AE230" s="709"/>
      <c r="AF230" s="710"/>
      <c r="AG230" s="702"/>
      <c r="AH230" s="703"/>
      <c r="AI230" s="703"/>
      <c r="AJ230" s="704"/>
      <c r="AK230" s="702"/>
      <c r="AL230" s="703"/>
      <c r="AM230" s="703"/>
      <c r="AN230" s="704"/>
      <c r="AO230" s="721"/>
      <c r="AP230" s="722"/>
      <c r="AQ230" s="718" t="s">
        <v>34</v>
      </c>
      <c r="AR230" s="714"/>
      <c r="AS230" s="715"/>
      <c r="AT230" s="702"/>
      <c r="AU230" s="703"/>
      <c r="AV230" s="703"/>
      <c r="AW230" s="704"/>
      <c r="AX230" s="687" t="str">
        <f t="shared" ref="AX230" si="36">+IF(J230&lt;&gt;"",
IF(OR(S230="",AA230="",AD230="",AG230="",AK230="",AO230="",AR230="",AT230=""),"入力漏れ",
IF(J230=1,IF(K230="大",IF(OR(K230="",L230="",N230="",Q230=""),"入力漏れ",IF(P230&lt;&gt;"","入力誤り","OK")),IF(K230="知",IF(OR(K230="",L230="",N230="",P230="",Q230=""),"入力漏れ","OK"))),
IF(J230=2,IF(OR(N230="",Q230=""),"入力漏れ","OK"),
IF(OR(J230=3,J230=4,J230=5),IF(OR(N230="",Q230=""),"入力漏れ","OK"),
IF(J230=6,IF(OR(M230="",P230="",Q230=""),"入力漏れ","OK"),IF(AND(S230&lt;&gt;"",AA230&lt;&gt;"",AD230&lt;&gt;"",AG230&lt;&gt;"",AK230&lt;&gt;"",AO230&lt;&gt;"",AR230&lt;&gt;"",AT230&lt;&gt;""),"OK","入力漏れ")))))),"")</f>
        <v/>
      </c>
      <c r="AY230" s="687"/>
      <c r="AZ230" s="687" t="str">
        <f>+IF(S230&amp;AA230&amp;AD230&amp;AG230&amp;AK230&amp;AT230="","",IF(LEN(S230&amp;AA230&amp;AD230&amp;AG230&amp;AK230&amp;AT230)*2=LENB(S230&amp;AA230&amp;AD230&amp;AG230&amp;AK230&amp;AT230),"OK","半角不可"))</f>
        <v/>
      </c>
      <c r="BA230" s="687"/>
      <c r="BB230" s="735" t="str">
        <f>+IF('付表２業態調書 (文字チェック用)'!DB57&gt;0,"禁止文字が含まれています","OK")</f>
        <v>OK</v>
      </c>
      <c r="BC230" s="735"/>
      <c r="BD230" s="735"/>
      <c r="BE230" s="735"/>
      <c r="BF230" s="735"/>
      <c r="BG230" s="735"/>
      <c r="BI230" s="620" t="str">
        <f t="shared" si="31"/>
        <v/>
      </c>
      <c r="BJ230" s="620" t="str">
        <f>+AA230&amp;"　"&amp;AD230</f>
        <v>　</v>
      </c>
      <c r="BK230" s="620"/>
      <c r="BL230" s="620"/>
      <c r="BM230" s="620"/>
    </row>
    <row r="231" spans="2:65" ht="19.5" customHeight="1">
      <c r="B231" s="743"/>
      <c r="C231" s="682"/>
      <c r="D231" s="682"/>
      <c r="E231" s="677"/>
      <c r="F231" s="697"/>
      <c r="G231" s="697"/>
      <c r="H231" s="697"/>
      <c r="I231" s="697"/>
      <c r="J231" s="425" t="str">
        <f>+IFERROR(VLOOKUP(F231,付表２業態調書!$C$73:$K$79,9,FALSE),"")</f>
        <v/>
      </c>
      <c r="K231" s="424"/>
      <c r="L231" s="424"/>
      <c r="M231" s="424"/>
      <c r="N231" s="698"/>
      <c r="O231" s="699"/>
      <c r="P231" s="664"/>
      <c r="Q231" s="700"/>
      <c r="R231" s="701"/>
      <c r="S231" s="728"/>
      <c r="T231" s="729"/>
      <c r="U231" s="729"/>
      <c r="V231" s="729"/>
      <c r="W231" s="729"/>
      <c r="X231" s="729"/>
      <c r="Y231" s="729"/>
      <c r="Z231" s="730"/>
      <c r="AA231" s="711"/>
      <c r="AB231" s="712"/>
      <c r="AC231" s="713"/>
      <c r="AD231" s="711"/>
      <c r="AE231" s="712"/>
      <c r="AF231" s="713"/>
      <c r="AG231" s="705"/>
      <c r="AH231" s="706"/>
      <c r="AI231" s="706"/>
      <c r="AJ231" s="707"/>
      <c r="AK231" s="705"/>
      <c r="AL231" s="706"/>
      <c r="AM231" s="706"/>
      <c r="AN231" s="707"/>
      <c r="AO231" s="723"/>
      <c r="AP231" s="724"/>
      <c r="AQ231" s="719"/>
      <c r="AR231" s="716"/>
      <c r="AS231" s="717"/>
      <c r="AT231" s="705"/>
      <c r="AU231" s="706"/>
      <c r="AV231" s="706"/>
      <c r="AW231" s="707"/>
      <c r="AX231" s="687" t="str">
        <f t="shared" ref="AX231" si="37">+IF(J231&lt;&gt;"",
IF(J231=1,IF(K231="大",IF(OR(K231="",L231="",N231="",Q231=""),"入力漏れ",IF(P231&lt;&gt;"","入力誤り","OK")),IF(K231="知",IF(OR(K231="",L231="",N231="",P231="",Q231=""),"入力漏れ","OK"))),
IF(J231=2,IF(OR(N231="",Q231=""),"入力漏れ","OK"),
IF(OR(J231=3,J231=4,J231=5),IF(OR(N231="",Q231=""),"入力漏れ","OK"),
IF(J231=6,IF(OR(M231="",P231="",Q231=""),"入力漏れ","OK"),"")))),"")</f>
        <v/>
      </c>
      <c r="AY231" s="687"/>
      <c r="AZ231" s="733"/>
      <c r="BA231" s="733"/>
      <c r="BB231" s="733"/>
      <c r="BC231" s="733"/>
      <c r="BD231" s="733"/>
      <c r="BE231" s="733"/>
      <c r="BF231" s="733"/>
      <c r="BG231" s="733"/>
      <c r="BI231" s="620" t="str">
        <f t="shared" si="31"/>
        <v/>
      </c>
      <c r="BJ231" s="620"/>
      <c r="BK231" s="620"/>
      <c r="BL231" s="620"/>
      <c r="BM231" s="620"/>
    </row>
    <row r="232" spans="2:65" ht="19.5" customHeight="1">
      <c r="B232" s="743"/>
      <c r="C232" s="682"/>
      <c r="D232" s="682"/>
      <c r="E232" s="677">
        <v>5</v>
      </c>
      <c r="F232" s="720"/>
      <c r="G232" s="720"/>
      <c r="H232" s="720"/>
      <c r="I232" s="720"/>
      <c r="J232" s="425" t="str">
        <f>+IFERROR(VLOOKUP(F232,付表２業態調書!$C$73:$K$79,9,FALSE),"")</f>
        <v/>
      </c>
      <c r="K232" s="424"/>
      <c r="L232" s="424"/>
      <c r="M232" s="424"/>
      <c r="N232" s="698"/>
      <c r="O232" s="699"/>
      <c r="P232" s="664"/>
      <c r="Q232" s="700"/>
      <c r="R232" s="701"/>
      <c r="S232" s="725"/>
      <c r="T232" s="726"/>
      <c r="U232" s="726"/>
      <c r="V232" s="726"/>
      <c r="W232" s="726"/>
      <c r="X232" s="726"/>
      <c r="Y232" s="726"/>
      <c r="Z232" s="727"/>
      <c r="AA232" s="708"/>
      <c r="AB232" s="709"/>
      <c r="AC232" s="710"/>
      <c r="AD232" s="708"/>
      <c r="AE232" s="709"/>
      <c r="AF232" s="710"/>
      <c r="AG232" s="702"/>
      <c r="AH232" s="703"/>
      <c r="AI232" s="703"/>
      <c r="AJ232" s="704"/>
      <c r="AK232" s="702"/>
      <c r="AL232" s="703"/>
      <c r="AM232" s="703"/>
      <c r="AN232" s="704"/>
      <c r="AO232" s="721"/>
      <c r="AP232" s="722"/>
      <c r="AQ232" s="718" t="s">
        <v>34</v>
      </c>
      <c r="AR232" s="714"/>
      <c r="AS232" s="715"/>
      <c r="AT232" s="702"/>
      <c r="AU232" s="703"/>
      <c r="AV232" s="703"/>
      <c r="AW232" s="704"/>
      <c r="AX232" s="687" t="str">
        <f t="shared" ref="AX232" si="38">+IF(J232&lt;&gt;"",
IF(OR(S232="",AA232="",AD232="",AG232="",AK232="",AO232="",AR232="",AT232=""),"入力漏れ",
IF(J232=1,IF(K232="大",IF(OR(K232="",L232="",N232="",Q232=""),"入力漏れ",IF(P232&lt;&gt;"","入力誤り","OK")),IF(K232="知",IF(OR(K232="",L232="",N232="",P232="",Q232=""),"入力漏れ","OK"))),
IF(J232=2,IF(OR(N232="",Q232=""),"入力漏れ","OK"),
IF(OR(J232=3,J232=4,J232=5),IF(OR(N232="",Q232=""),"入力漏れ","OK"),
IF(J232=6,IF(OR(M232="",P232="",Q232=""),"入力漏れ","OK"),IF(AND(S232&lt;&gt;"",AA232&lt;&gt;"",AD232&lt;&gt;"",AG232&lt;&gt;"",AK232&lt;&gt;"",AO232&lt;&gt;"",AR232&lt;&gt;"",AT232&lt;&gt;""),"OK","入力漏れ")))))),"")</f>
        <v/>
      </c>
      <c r="AY232" s="687"/>
      <c r="AZ232" s="687" t="str">
        <f>+IF(S232&amp;AA232&amp;AD232&amp;AG232&amp;AK232&amp;AT232="","",IF(LEN(S232&amp;AA232&amp;AD232&amp;AG232&amp;AK232&amp;AT232)*2=LENB(S232&amp;AA232&amp;AD232&amp;AG232&amp;AK232&amp;AT232),"OK","半角不可"))</f>
        <v/>
      </c>
      <c r="BA232" s="687"/>
      <c r="BB232" s="735" t="str">
        <f>+IF('付表２業態調書 (文字チェック用)'!DB59&gt;0,"禁止文字が含まれています","OK")</f>
        <v>OK</v>
      </c>
      <c r="BC232" s="735"/>
      <c r="BD232" s="735"/>
      <c r="BE232" s="735"/>
      <c r="BF232" s="735"/>
      <c r="BG232" s="735"/>
      <c r="BI232" s="620" t="str">
        <f t="shared" si="31"/>
        <v/>
      </c>
      <c r="BJ232" s="620" t="str">
        <f>+AA232&amp;"　"&amp;AD232</f>
        <v>　</v>
      </c>
      <c r="BK232" s="620"/>
      <c r="BL232" s="620"/>
      <c r="BM232" s="620"/>
    </row>
    <row r="233" spans="2:65" ht="19.5" customHeight="1">
      <c r="B233" s="743"/>
      <c r="C233" s="682"/>
      <c r="D233" s="682"/>
      <c r="E233" s="677"/>
      <c r="F233" s="697"/>
      <c r="G233" s="697"/>
      <c r="H233" s="697"/>
      <c r="I233" s="697"/>
      <c r="J233" s="425" t="str">
        <f>+IFERROR(VLOOKUP(F233,付表２業態調書!$C$73:$K$79,9,FALSE),"")</f>
        <v/>
      </c>
      <c r="K233" s="424"/>
      <c r="L233" s="424"/>
      <c r="M233" s="424"/>
      <c r="N233" s="698"/>
      <c r="O233" s="699"/>
      <c r="P233" s="664"/>
      <c r="Q233" s="700"/>
      <c r="R233" s="701"/>
      <c r="S233" s="728"/>
      <c r="T233" s="729"/>
      <c r="U233" s="729"/>
      <c r="V233" s="729"/>
      <c r="W233" s="729"/>
      <c r="X233" s="729"/>
      <c r="Y233" s="729"/>
      <c r="Z233" s="730"/>
      <c r="AA233" s="711"/>
      <c r="AB233" s="712"/>
      <c r="AC233" s="713"/>
      <c r="AD233" s="711"/>
      <c r="AE233" s="712"/>
      <c r="AF233" s="713"/>
      <c r="AG233" s="705"/>
      <c r="AH233" s="706"/>
      <c r="AI233" s="706"/>
      <c r="AJ233" s="707"/>
      <c r="AK233" s="705"/>
      <c r="AL233" s="706"/>
      <c r="AM233" s="706"/>
      <c r="AN233" s="707"/>
      <c r="AO233" s="723"/>
      <c r="AP233" s="724"/>
      <c r="AQ233" s="719"/>
      <c r="AR233" s="716"/>
      <c r="AS233" s="717"/>
      <c r="AT233" s="705"/>
      <c r="AU233" s="706"/>
      <c r="AV233" s="706"/>
      <c r="AW233" s="707"/>
      <c r="AX233" s="687" t="str">
        <f t="shared" ref="AX233" si="39">+IF(J233&lt;&gt;"",
IF(J233=1,IF(K233="大",IF(OR(K233="",L233="",N233="",Q233=""),"入力漏れ",IF(P233&lt;&gt;"","入力誤り","OK")),IF(K233="知",IF(OR(K233="",L233="",N233="",P233="",Q233=""),"入力漏れ","OK"))),
IF(J233=2,IF(OR(N233="",Q233=""),"入力漏れ","OK"),
IF(OR(J233=3,J233=4,J233=5),IF(OR(N233="",Q233=""),"入力漏れ","OK"),
IF(J233=6,IF(OR(M233="",P233="",Q233=""),"入力漏れ","OK"),"")))),"")</f>
        <v/>
      </c>
      <c r="AY233" s="687"/>
      <c r="AZ233" s="733"/>
      <c r="BA233" s="733"/>
      <c r="BB233" s="733"/>
      <c r="BC233" s="733"/>
      <c r="BD233" s="733"/>
      <c r="BE233" s="733"/>
      <c r="BF233" s="733"/>
      <c r="BG233" s="733"/>
      <c r="BI233" s="620" t="str">
        <f t="shared" si="31"/>
        <v/>
      </c>
      <c r="BJ233" s="620"/>
      <c r="BK233" s="620"/>
      <c r="BL233" s="620"/>
      <c r="BM233" s="620"/>
    </row>
    <row r="234" spans="2:65" ht="19.5" customHeight="1">
      <c r="B234" s="743"/>
      <c r="C234" s="682"/>
      <c r="D234" s="682"/>
      <c r="E234" s="677">
        <v>6</v>
      </c>
      <c r="F234" s="720"/>
      <c r="G234" s="720"/>
      <c r="H234" s="720"/>
      <c r="I234" s="720"/>
      <c r="J234" s="425" t="str">
        <f>+IFERROR(VLOOKUP(F234,付表２業態調書!$C$73:$K$79,9,FALSE),"")</f>
        <v/>
      </c>
      <c r="K234" s="424"/>
      <c r="L234" s="424"/>
      <c r="M234" s="424"/>
      <c r="N234" s="698"/>
      <c r="O234" s="699"/>
      <c r="P234" s="664"/>
      <c r="Q234" s="700"/>
      <c r="R234" s="701"/>
      <c r="S234" s="725"/>
      <c r="T234" s="726"/>
      <c r="U234" s="726"/>
      <c r="V234" s="726"/>
      <c r="W234" s="726"/>
      <c r="X234" s="726"/>
      <c r="Y234" s="726"/>
      <c r="Z234" s="727"/>
      <c r="AA234" s="708"/>
      <c r="AB234" s="709"/>
      <c r="AC234" s="710"/>
      <c r="AD234" s="708"/>
      <c r="AE234" s="709"/>
      <c r="AF234" s="710"/>
      <c r="AG234" s="702"/>
      <c r="AH234" s="703"/>
      <c r="AI234" s="703"/>
      <c r="AJ234" s="704"/>
      <c r="AK234" s="702"/>
      <c r="AL234" s="703"/>
      <c r="AM234" s="703"/>
      <c r="AN234" s="704"/>
      <c r="AO234" s="721"/>
      <c r="AP234" s="722"/>
      <c r="AQ234" s="718" t="s">
        <v>34</v>
      </c>
      <c r="AR234" s="714"/>
      <c r="AS234" s="715"/>
      <c r="AT234" s="702"/>
      <c r="AU234" s="703"/>
      <c r="AV234" s="703"/>
      <c r="AW234" s="704"/>
      <c r="AX234" s="687" t="str">
        <f t="shared" ref="AX234" si="40">+IF(J234&lt;&gt;"",
IF(OR(S234="",AA234="",AD234="",AG234="",AK234="",AO234="",AR234="",AT234=""),"入力漏れ",
IF(J234=1,IF(K234="大",IF(OR(K234="",L234="",N234="",Q234=""),"入力漏れ",IF(P234&lt;&gt;"","入力誤り","OK")),IF(K234="知",IF(OR(K234="",L234="",N234="",P234="",Q234=""),"入力漏れ","OK"))),
IF(J234=2,IF(OR(N234="",Q234=""),"入力漏れ","OK"),
IF(OR(J234=3,J234=4,J234=5),IF(OR(N234="",Q234=""),"入力漏れ","OK"),
IF(J234=6,IF(OR(M234="",P234="",Q234=""),"入力漏れ","OK"),IF(AND(S234&lt;&gt;"",AA234&lt;&gt;"",AD234&lt;&gt;"",AG234&lt;&gt;"",AK234&lt;&gt;"",AO234&lt;&gt;"",AR234&lt;&gt;"",AT234&lt;&gt;""),"OK","入力漏れ")))))),"")</f>
        <v/>
      </c>
      <c r="AY234" s="687"/>
      <c r="AZ234" s="687" t="str">
        <f>+IF(S234&amp;AA234&amp;AD234&amp;AG234&amp;AK234&amp;AT234="","",IF(LEN(S234&amp;AA234&amp;AD234&amp;AG234&amp;AK234&amp;AT234)*2=LENB(S234&amp;AA234&amp;AD234&amp;AG234&amp;AK234&amp;AT234),"OK","半角不可"))</f>
        <v/>
      </c>
      <c r="BA234" s="687"/>
      <c r="BB234" s="735" t="str">
        <f>+IF('付表２業態調書 (文字チェック用)'!DB61&gt;0,"禁止文字が含まれています","OK")</f>
        <v>OK</v>
      </c>
      <c r="BC234" s="735"/>
      <c r="BD234" s="735"/>
      <c r="BE234" s="735"/>
      <c r="BF234" s="735"/>
      <c r="BG234" s="735"/>
      <c r="BI234" s="620" t="str">
        <f t="shared" si="31"/>
        <v/>
      </c>
      <c r="BJ234" s="620" t="str">
        <f>+AA234&amp;"　"&amp;AD234</f>
        <v>　</v>
      </c>
      <c r="BK234" s="620"/>
      <c r="BL234" s="620"/>
      <c r="BM234" s="620"/>
    </row>
    <row r="235" spans="2:65" ht="19.5" customHeight="1">
      <c r="B235" s="743"/>
      <c r="C235" s="682"/>
      <c r="D235" s="682"/>
      <c r="E235" s="677"/>
      <c r="F235" s="697"/>
      <c r="G235" s="697"/>
      <c r="H235" s="697"/>
      <c r="I235" s="697"/>
      <c r="J235" s="425" t="str">
        <f>+IFERROR(VLOOKUP(F235,付表２業態調書!$C$73:$K$79,9,FALSE),"")</f>
        <v/>
      </c>
      <c r="K235" s="424"/>
      <c r="L235" s="424"/>
      <c r="M235" s="424"/>
      <c r="N235" s="698"/>
      <c r="O235" s="699"/>
      <c r="P235" s="664"/>
      <c r="Q235" s="700"/>
      <c r="R235" s="701"/>
      <c r="S235" s="728"/>
      <c r="T235" s="729"/>
      <c r="U235" s="729"/>
      <c r="V235" s="729"/>
      <c r="W235" s="729"/>
      <c r="X235" s="729"/>
      <c r="Y235" s="729"/>
      <c r="Z235" s="730"/>
      <c r="AA235" s="711"/>
      <c r="AB235" s="712"/>
      <c r="AC235" s="713"/>
      <c r="AD235" s="711"/>
      <c r="AE235" s="712"/>
      <c r="AF235" s="713"/>
      <c r="AG235" s="705"/>
      <c r="AH235" s="706"/>
      <c r="AI235" s="706"/>
      <c r="AJ235" s="707"/>
      <c r="AK235" s="705"/>
      <c r="AL235" s="706"/>
      <c r="AM235" s="706"/>
      <c r="AN235" s="707"/>
      <c r="AO235" s="723"/>
      <c r="AP235" s="724"/>
      <c r="AQ235" s="719"/>
      <c r="AR235" s="716"/>
      <c r="AS235" s="717"/>
      <c r="AT235" s="705"/>
      <c r="AU235" s="706"/>
      <c r="AV235" s="706"/>
      <c r="AW235" s="707"/>
      <c r="AX235" s="687" t="str">
        <f t="shared" ref="AX235" si="41">+IF(J235&lt;&gt;"",
IF(J235=1,IF(K235="大",IF(OR(K235="",L235="",N235="",Q235=""),"入力漏れ",IF(P235&lt;&gt;"","入力誤り","OK")),IF(K235="知",IF(OR(K235="",L235="",N235="",P235="",Q235=""),"入力漏れ","OK"))),
IF(J235=2,IF(OR(N235="",Q235=""),"入力漏れ","OK"),
IF(OR(J235=3,J235=4,J235=5),IF(OR(N235="",Q235=""),"入力漏れ","OK"),
IF(J235=6,IF(OR(M235="",P235="",Q235=""),"入力漏れ","OK"),"")))),"")</f>
        <v/>
      </c>
      <c r="AY235" s="687"/>
      <c r="AZ235" s="733"/>
      <c r="BA235" s="733"/>
      <c r="BB235" s="733"/>
      <c r="BC235" s="733"/>
      <c r="BD235" s="733"/>
      <c r="BE235" s="733"/>
      <c r="BF235" s="733"/>
      <c r="BG235" s="733"/>
      <c r="BI235" s="620" t="str">
        <f t="shared" si="31"/>
        <v/>
      </c>
      <c r="BJ235" s="620"/>
      <c r="BK235" s="620"/>
      <c r="BL235" s="620"/>
      <c r="BM235" s="620"/>
    </row>
    <row r="236" spans="2:65" ht="19.5" customHeight="1">
      <c r="B236" s="743"/>
      <c r="C236" s="682"/>
      <c r="D236" s="682"/>
      <c r="E236" s="677">
        <v>7</v>
      </c>
      <c r="F236" s="720"/>
      <c r="G236" s="720"/>
      <c r="H236" s="720"/>
      <c r="I236" s="720"/>
      <c r="J236" s="425" t="str">
        <f>+IFERROR(VLOOKUP(F236,付表２業態調書!$C$73:$K$79,9,FALSE),"")</f>
        <v/>
      </c>
      <c r="K236" s="424"/>
      <c r="L236" s="424"/>
      <c r="M236" s="424"/>
      <c r="N236" s="698"/>
      <c r="O236" s="699"/>
      <c r="P236" s="664"/>
      <c r="Q236" s="700"/>
      <c r="R236" s="701"/>
      <c r="S236" s="725"/>
      <c r="T236" s="726"/>
      <c r="U236" s="726"/>
      <c r="V236" s="726"/>
      <c r="W236" s="726"/>
      <c r="X236" s="726"/>
      <c r="Y236" s="726"/>
      <c r="Z236" s="727"/>
      <c r="AA236" s="708"/>
      <c r="AB236" s="709"/>
      <c r="AC236" s="710"/>
      <c r="AD236" s="708"/>
      <c r="AE236" s="709"/>
      <c r="AF236" s="710"/>
      <c r="AG236" s="702"/>
      <c r="AH236" s="703"/>
      <c r="AI236" s="703"/>
      <c r="AJ236" s="704"/>
      <c r="AK236" s="702"/>
      <c r="AL236" s="703"/>
      <c r="AM236" s="703"/>
      <c r="AN236" s="704"/>
      <c r="AO236" s="721"/>
      <c r="AP236" s="722"/>
      <c r="AQ236" s="718" t="s">
        <v>34</v>
      </c>
      <c r="AR236" s="714"/>
      <c r="AS236" s="715"/>
      <c r="AT236" s="702"/>
      <c r="AU236" s="703"/>
      <c r="AV236" s="703"/>
      <c r="AW236" s="704"/>
      <c r="AX236" s="687" t="str">
        <f t="shared" ref="AX236" si="42">+IF(J236&lt;&gt;"",
IF(OR(S236="",AA236="",AD236="",AG236="",AK236="",AO236="",AR236="",AT236=""),"入力漏れ",
IF(J236=1,IF(K236="大",IF(OR(K236="",L236="",N236="",Q236=""),"入力漏れ",IF(P236&lt;&gt;"","入力誤り","OK")),IF(K236="知",IF(OR(K236="",L236="",N236="",P236="",Q236=""),"入力漏れ","OK"))),
IF(J236=2,IF(OR(N236="",Q236=""),"入力漏れ","OK"),
IF(OR(J236=3,J236=4,J236=5),IF(OR(N236="",Q236=""),"入力漏れ","OK"),
IF(J236=6,IF(OR(M236="",P236="",Q236=""),"入力漏れ","OK"),IF(AND(S236&lt;&gt;"",AA236&lt;&gt;"",AD236&lt;&gt;"",AG236&lt;&gt;"",AK236&lt;&gt;"",AO236&lt;&gt;"",AR236&lt;&gt;"",AT236&lt;&gt;""),"OK","入力漏れ")))))),"")</f>
        <v/>
      </c>
      <c r="AY236" s="687"/>
      <c r="AZ236" s="687" t="str">
        <f>+IF(S236&amp;AA236&amp;AD236&amp;AG236&amp;AK236&amp;AT236="","",IF(LEN(S236&amp;AA236&amp;AD236&amp;AG236&amp;AK236&amp;AT236)*2=LENB(S236&amp;AA236&amp;AD236&amp;AG236&amp;AK236&amp;AT236),"OK","半角不可"))</f>
        <v/>
      </c>
      <c r="BA236" s="687"/>
      <c r="BB236" s="735" t="str">
        <f>+IF('付表２業態調書 (文字チェック用)'!DB63&gt;0,"禁止文字が含まれています","OK")</f>
        <v>OK</v>
      </c>
      <c r="BC236" s="735"/>
      <c r="BD236" s="735"/>
      <c r="BE236" s="735"/>
      <c r="BF236" s="735"/>
      <c r="BG236" s="735"/>
      <c r="BI236" s="620" t="str">
        <f t="shared" si="31"/>
        <v/>
      </c>
      <c r="BJ236" s="620" t="str">
        <f>+AA236&amp;"　"&amp;AD236</f>
        <v>　</v>
      </c>
      <c r="BK236" s="620"/>
      <c r="BL236" s="620"/>
      <c r="BM236" s="620"/>
    </row>
    <row r="237" spans="2:65" ht="19.5" customHeight="1">
      <c r="B237" s="743"/>
      <c r="C237" s="682"/>
      <c r="D237" s="682"/>
      <c r="E237" s="677"/>
      <c r="F237" s="697"/>
      <c r="G237" s="697"/>
      <c r="H237" s="697"/>
      <c r="I237" s="697"/>
      <c r="J237" s="425" t="str">
        <f>+IFERROR(VLOOKUP(F237,付表２業態調書!$C$73:$K$79,9,FALSE),"")</f>
        <v/>
      </c>
      <c r="K237" s="424"/>
      <c r="L237" s="424"/>
      <c r="M237" s="424"/>
      <c r="N237" s="698"/>
      <c r="O237" s="699"/>
      <c r="P237" s="664"/>
      <c r="Q237" s="700"/>
      <c r="R237" s="701"/>
      <c r="S237" s="728"/>
      <c r="T237" s="729"/>
      <c r="U237" s="729"/>
      <c r="V237" s="729"/>
      <c r="W237" s="729"/>
      <c r="X237" s="729"/>
      <c r="Y237" s="729"/>
      <c r="Z237" s="730"/>
      <c r="AA237" s="711"/>
      <c r="AB237" s="712"/>
      <c r="AC237" s="713"/>
      <c r="AD237" s="711"/>
      <c r="AE237" s="712"/>
      <c r="AF237" s="713"/>
      <c r="AG237" s="705"/>
      <c r="AH237" s="706"/>
      <c r="AI237" s="706"/>
      <c r="AJ237" s="707"/>
      <c r="AK237" s="705"/>
      <c r="AL237" s="706"/>
      <c r="AM237" s="706"/>
      <c r="AN237" s="707"/>
      <c r="AO237" s="723"/>
      <c r="AP237" s="724"/>
      <c r="AQ237" s="719"/>
      <c r="AR237" s="716"/>
      <c r="AS237" s="717"/>
      <c r="AT237" s="705"/>
      <c r="AU237" s="706"/>
      <c r="AV237" s="706"/>
      <c r="AW237" s="707"/>
      <c r="AX237" s="687" t="str">
        <f t="shared" ref="AX237" si="43">+IF(J237&lt;&gt;"",
IF(J237=1,IF(K237="大",IF(OR(K237="",L237="",N237="",Q237=""),"入力漏れ",IF(P237&lt;&gt;"","入力誤り","OK")),IF(K237="知",IF(OR(K237="",L237="",N237="",P237="",Q237=""),"入力漏れ","OK"))),
IF(J237=2,IF(OR(N237="",Q237=""),"入力漏れ","OK"),
IF(OR(J237=3,J237=4,J237=5),IF(OR(N237="",Q237=""),"入力漏れ","OK"),
IF(J237=6,IF(OR(M237="",P237="",Q237=""),"入力漏れ","OK"),"")))),"")</f>
        <v/>
      </c>
      <c r="AY237" s="687"/>
      <c r="AZ237" s="733"/>
      <c r="BA237" s="733"/>
      <c r="BB237" s="733"/>
      <c r="BC237" s="733"/>
      <c r="BD237" s="733"/>
      <c r="BE237" s="733"/>
      <c r="BF237" s="733"/>
      <c r="BG237" s="733"/>
      <c r="BI237" s="620" t="str">
        <f t="shared" si="31"/>
        <v/>
      </c>
      <c r="BJ237" s="620"/>
      <c r="BK237" s="620"/>
      <c r="BL237" s="620"/>
      <c r="BM237" s="620"/>
    </row>
    <row r="238" spans="2:65" ht="19.5" customHeight="1">
      <c r="B238" s="743"/>
      <c r="C238" s="682"/>
      <c r="D238" s="682"/>
      <c r="E238" s="677">
        <v>8</v>
      </c>
      <c r="F238" s="720"/>
      <c r="G238" s="720"/>
      <c r="H238" s="720"/>
      <c r="I238" s="720"/>
      <c r="J238" s="425" t="str">
        <f>+IFERROR(VLOOKUP(F238,付表２業態調書!$C$73:$K$79,9,FALSE),"")</f>
        <v/>
      </c>
      <c r="K238" s="424"/>
      <c r="L238" s="424"/>
      <c r="M238" s="424"/>
      <c r="N238" s="698"/>
      <c r="O238" s="699"/>
      <c r="P238" s="664"/>
      <c r="Q238" s="700"/>
      <c r="R238" s="701"/>
      <c r="S238" s="725"/>
      <c r="T238" s="726"/>
      <c r="U238" s="726"/>
      <c r="V238" s="726"/>
      <c r="W238" s="726"/>
      <c r="X238" s="726"/>
      <c r="Y238" s="726"/>
      <c r="Z238" s="727"/>
      <c r="AA238" s="708"/>
      <c r="AB238" s="709"/>
      <c r="AC238" s="710"/>
      <c r="AD238" s="708"/>
      <c r="AE238" s="709"/>
      <c r="AF238" s="710"/>
      <c r="AG238" s="702"/>
      <c r="AH238" s="703"/>
      <c r="AI238" s="703"/>
      <c r="AJ238" s="704"/>
      <c r="AK238" s="702"/>
      <c r="AL238" s="703"/>
      <c r="AM238" s="703"/>
      <c r="AN238" s="704"/>
      <c r="AO238" s="721"/>
      <c r="AP238" s="722"/>
      <c r="AQ238" s="718" t="s">
        <v>34</v>
      </c>
      <c r="AR238" s="714"/>
      <c r="AS238" s="715"/>
      <c r="AT238" s="702"/>
      <c r="AU238" s="703"/>
      <c r="AV238" s="703"/>
      <c r="AW238" s="704"/>
      <c r="AX238" s="687" t="str">
        <f t="shared" ref="AX238" si="44">+IF(J238&lt;&gt;"",
IF(OR(S238="",AA238="",AD238="",AG238="",AK238="",AO238="",AR238="",AT238=""),"入力漏れ",
IF(J238=1,IF(K238="大",IF(OR(K238="",L238="",N238="",Q238=""),"入力漏れ",IF(P238&lt;&gt;"","入力誤り","OK")),IF(K238="知",IF(OR(K238="",L238="",N238="",P238="",Q238=""),"入力漏れ","OK"))),
IF(J238=2,IF(OR(N238="",Q238=""),"入力漏れ","OK"),
IF(OR(J238=3,J238=4,J238=5),IF(OR(N238="",Q238=""),"入力漏れ","OK"),
IF(J238=6,IF(OR(M238="",P238="",Q238=""),"入力漏れ","OK"),IF(AND(S238&lt;&gt;"",AA238&lt;&gt;"",AD238&lt;&gt;"",AG238&lt;&gt;"",AK238&lt;&gt;"",AO238&lt;&gt;"",AR238&lt;&gt;"",AT238&lt;&gt;""),"OK","入力漏れ")))))),"")</f>
        <v/>
      </c>
      <c r="AY238" s="687"/>
      <c r="AZ238" s="687" t="str">
        <f>+IF(S238&amp;AA238&amp;AD238&amp;AG238&amp;AK238&amp;AT238="","",IF(LEN(S238&amp;AA238&amp;AD238&amp;AG238&amp;AK238&amp;AT238)*2=LENB(S238&amp;AA238&amp;AD238&amp;AG238&amp;AK238&amp;AT238),"OK","半角不可"))</f>
        <v/>
      </c>
      <c r="BA238" s="687"/>
      <c r="BB238" s="735" t="str">
        <f>+IF('付表２業態調書 (文字チェック用)'!DB65&gt;0,"禁止文字が含まれています","OK")</f>
        <v>OK</v>
      </c>
      <c r="BC238" s="735"/>
      <c r="BD238" s="735"/>
      <c r="BE238" s="735"/>
      <c r="BF238" s="735"/>
      <c r="BG238" s="735"/>
      <c r="BI238" s="620" t="str">
        <f t="shared" si="31"/>
        <v/>
      </c>
      <c r="BJ238" s="620" t="str">
        <f>+AA238&amp;"　"&amp;AD238</f>
        <v>　</v>
      </c>
      <c r="BK238" s="620"/>
      <c r="BL238" s="620"/>
      <c r="BM238" s="620"/>
    </row>
    <row r="239" spans="2:65" ht="19.5" customHeight="1">
      <c r="B239" s="743"/>
      <c r="C239" s="682"/>
      <c r="D239" s="682"/>
      <c r="E239" s="677"/>
      <c r="F239" s="697"/>
      <c r="G239" s="697"/>
      <c r="H239" s="697"/>
      <c r="I239" s="697"/>
      <c r="J239" s="425" t="str">
        <f>+IFERROR(VLOOKUP(F239,付表２業態調書!$C$73:$K$79,9,FALSE),"")</f>
        <v/>
      </c>
      <c r="K239" s="424"/>
      <c r="L239" s="424"/>
      <c r="M239" s="424"/>
      <c r="N239" s="698"/>
      <c r="O239" s="699"/>
      <c r="P239" s="664"/>
      <c r="Q239" s="700"/>
      <c r="R239" s="701"/>
      <c r="S239" s="728"/>
      <c r="T239" s="729"/>
      <c r="U239" s="729"/>
      <c r="V239" s="729"/>
      <c r="W239" s="729"/>
      <c r="X239" s="729"/>
      <c r="Y239" s="729"/>
      <c r="Z239" s="730"/>
      <c r="AA239" s="711"/>
      <c r="AB239" s="712"/>
      <c r="AC239" s="713"/>
      <c r="AD239" s="711"/>
      <c r="AE239" s="712"/>
      <c r="AF239" s="713"/>
      <c r="AG239" s="705"/>
      <c r="AH239" s="706"/>
      <c r="AI239" s="706"/>
      <c r="AJ239" s="707"/>
      <c r="AK239" s="705"/>
      <c r="AL239" s="706"/>
      <c r="AM239" s="706"/>
      <c r="AN239" s="707"/>
      <c r="AO239" s="723"/>
      <c r="AP239" s="724"/>
      <c r="AQ239" s="719"/>
      <c r="AR239" s="716"/>
      <c r="AS239" s="717"/>
      <c r="AT239" s="705"/>
      <c r="AU239" s="706"/>
      <c r="AV239" s="706"/>
      <c r="AW239" s="707"/>
      <c r="AX239" s="687" t="str">
        <f t="shared" ref="AX239" si="45">+IF(J239&lt;&gt;"",
IF(J239=1,IF(K239="大",IF(OR(K239="",L239="",N239="",Q239=""),"入力漏れ",IF(P239&lt;&gt;"","入力誤り","OK")),IF(K239="知",IF(OR(K239="",L239="",N239="",P239="",Q239=""),"入力漏れ","OK"))),
IF(J239=2,IF(OR(N239="",Q239=""),"入力漏れ","OK"),
IF(OR(J239=3,J239=4,J239=5),IF(OR(N239="",Q239=""),"入力漏れ","OK"),
IF(J239=6,IF(OR(M239="",P239="",Q239=""),"入力漏れ","OK"),"")))),"")</f>
        <v/>
      </c>
      <c r="AY239" s="687"/>
      <c r="AZ239" s="733"/>
      <c r="BA239" s="733"/>
      <c r="BB239" s="733"/>
      <c r="BC239" s="733"/>
      <c r="BD239" s="733"/>
      <c r="BE239" s="733"/>
      <c r="BF239" s="733"/>
      <c r="BG239" s="733"/>
      <c r="BI239" s="620" t="str">
        <f t="shared" si="31"/>
        <v/>
      </c>
      <c r="BJ239" s="620"/>
      <c r="BK239" s="620"/>
      <c r="BL239" s="620"/>
      <c r="BM239" s="620"/>
    </row>
    <row r="240" spans="2:65" ht="19.5" customHeight="1">
      <c r="B240" s="743"/>
      <c r="C240" s="682"/>
      <c r="D240" s="682"/>
      <c r="E240" s="677">
        <v>9</v>
      </c>
      <c r="F240" s="720"/>
      <c r="G240" s="720"/>
      <c r="H240" s="720"/>
      <c r="I240" s="720"/>
      <c r="J240" s="425" t="str">
        <f>+IFERROR(VLOOKUP(F240,付表２業態調書!$C$73:$K$79,9,FALSE),"")</f>
        <v/>
      </c>
      <c r="K240" s="424"/>
      <c r="L240" s="424"/>
      <c r="M240" s="424"/>
      <c r="N240" s="698"/>
      <c r="O240" s="699"/>
      <c r="P240" s="664"/>
      <c r="Q240" s="700"/>
      <c r="R240" s="701"/>
      <c r="S240" s="725"/>
      <c r="T240" s="726"/>
      <c r="U240" s="726"/>
      <c r="V240" s="726"/>
      <c r="W240" s="726"/>
      <c r="X240" s="726"/>
      <c r="Y240" s="726"/>
      <c r="Z240" s="727"/>
      <c r="AA240" s="708"/>
      <c r="AB240" s="709"/>
      <c r="AC240" s="710"/>
      <c r="AD240" s="708"/>
      <c r="AE240" s="709"/>
      <c r="AF240" s="710"/>
      <c r="AG240" s="702"/>
      <c r="AH240" s="703"/>
      <c r="AI240" s="703"/>
      <c r="AJ240" s="704"/>
      <c r="AK240" s="702"/>
      <c r="AL240" s="703"/>
      <c r="AM240" s="703"/>
      <c r="AN240" s="704"/>
      <c r="AO240" s="721"/>
      <c r="AP240" s="722"/>
      <c r="AQ240" s="718" t="s">
        <v>34</v>
      </c>
      <c r="AR240" s="714"/>
      <c r="AS240" s="715"/>
      <c r="AT240" s="702"/>
      <c r="AU240" s="703"/>
      <c r="AV240" s="703"/>
      <c r="AW240" s="704"/>
      <c r="AX240" s="687" t="str">
        <f t="shared" ref="AX240" si="46">+IF(J240&lt;&gt;"",
IF(OR(S240="",AA240="",AD240="",AG240="",AK240="",AO240="",AR240="",AT240=""),"入力漏れ",
IF(J240=1,IF(K240="大",IF(OR(K240="",L240="",N240="",Q240=""),"入力漏れ",IF(P240&lt;&gt;"","入力誤り","OK")),IF(K240="知",IF(OR(K240="",L240="",N240="",P240="",Q240=""),"入力漏れ","OK"))),
IF(J240=2,IF(OR(N240="",Q240=""),"入力漏れ","OK"),
IF(OR(J240=3,J240=4,J240=5),IF(OR(N240="",Q240=""),"入力漏れ","OK"),
IF(J240=6,IF(OR(M240="",P240="",Q240=""),"入力漏れ","OK"),IF(AND(S240&lt;&gt;"",AA240&lt;&gt;"",AD240&lt;&gt;"",AG240&lt;&gt;"",AK240&lt;&gt;"",AO240&lt;&gt;"",AR240&lt;&gt;"",AT240&lt;&gt;""),"OK","入力漏れ")))))),"")</f>
        <v/>
      </c>
      <c r="AY240" s="687"/>
      <c r="AZ240" s="687" t="str">
        <f>+IF(S240&amp;AA240&amp;AD240&amp;AG240&amp;AK240&amp;AT240="","",IF(LEN(S240&amp;AA240&amp;AD240&amp;AG240&amp;AK240&amp;AT240)*2=LENB(S240&amp;AA240&amp;AD240&amp;AG240&amp;AK240&amp;AT240),"OK","半角不可"))</f>
        <v/>
      </c>
      <c r="BA240" s="687"/>
      <c r="BB240" s="735" t="str">
        <f>+IF('付表２業態調書 (文字チェック用)'!DB67&gt;0,"禁止文字が含まれています","OK")</f>
        <v>OK</v>
      </c>
      <c r="BC240" s="735"/>
      <c r="BD240" s="735"/>
      <c r="BE240" s="735"/>
      <c r="BF240" s="735"/>
      <c r="BG240" s="735"/>
      <c r="BI240" s="620" t="str">
        <f t="shared" si="31"/>
        <v/>
      </c>
      <c r="BJ240" s="620" t="str">
        <f>+AA240&amp;"　"&amp;AD240</f>
        <v>　</v>
      </c>
      <c r="BK240" s="620"/>
      <c r="BL240" s="620"/>
      <c r="BM240" s="620"/>
    </row>
    <row r="241" spans="2:65" ht="19.5" customHeight="1">
      <c r="B241" s="743"/>
      <c r="C241" s="682"/>
      <c r="D241" s="682"/>
      <c r="E241" s="677"/>
      <c r="F241" s="697"/>
      <c r="G241" s="697"/>
      <c r="H241" s="697"/>
      <c r="I241" s="697"/>
      <c r="J241" s="425" t="str">
        <f>+IFERROR(VLOOKUP(F241,付表２業態調書!$C$73:$K$79,9,FALSE),"")</f>
        <v/>
      </c>
      <c r="K241" s="424"/>
      <c r="L241" s="424"/>
      <c r="M241" s="424"/>
      <c r="N241" s="698"/>
      <c r="O241" s="699"/>
      <c r="P241" s="664"/>
      <c r="Q241" s="700"/>
      <c r="R241" s="701"/>
      <c r="S241" s="728"/>
      <c r="T241" s="729"/>
      <c r="U241" s="729"/>
      <c r="V241" s="729"/>
      <c r="W241" s="729"/>
      <c r="X241" s="729"/>
      <c r="Y241" s="729"/>
      <c r="Z241" s="730"/>
      <c r="AA241" s="711"/>
      <c r="AB241" s="712"/>
      <c r="AC241" s="713"/>
      <c r="AD241" s="711"/>
      <c r="AE241" s="712"/>
      <c r="AF241" s="713"/>
      <c r="AG241" s="705"/>
      <c r="AH241" s="706"/>
      <c r="AI241" s="706"/>
      <c r="AJ241" s="707"/>
      <c r="AK241" s="705"/>
      <c r="AL241" s="706"/>
      <c r="AM241" s="706"/>
      <c r="AN241" s="707"/>
      <c r="AO241" s="723"/>
      <c r="AP241" s="724"/>
      <c r="AQ241" s="719"/>
      <c r="AR241" s="716"/>
      <c r="AS241" s="717"/>
      <c r="AT241" s="705"/>
      <c r="AU241" s="706"/>
      <c r="AV241" s="706"/>
      <c r="AW241" s="707"/>
      <c r="AX241" s="687" t="str">
        <f t="shared" ref="AX241" si="47">+IF(J241&lt;&gt;"",
IF(J241=1,IF(K241="大",IF(OR(K241="",L241="",N241="",Q241=""),"入力漏れ",IF(P241&lt;&gt;"","入力誤り","OK")),IF(K241="知",IF(OR(K241="",L241="",N241="",P241="",Q241=""),"入力漏れ","OK"))),
IF(J241=2,IF(OR(N241="",Q241=""),"入力漏れ","OK"),
IF(OR(J241=3,J241=4,J241=5),IF(OR(N241="",Q241=""),"入力漏れ","OK"),
IF(J241=6,IF(OR(M241="",P241="",Q241=""),"入力漏れ","OK"),"")))),"")</f>
        <v/>
      </c>
      <c r="AY241" s="687"/>
      <c r="AZ241" s="733"/>
      <c r="BA241" s="733"/>
      <c r="BB241" s="733"/>
      <c r="BC241" s="733"/>
      <c r="BD241" s="733"/>
      <c r="BE241" s="733"/>
      <c r="BF241" s="733"/>
      <c r="BG241" s="733"/>
      <c r="BI241" s="620" t="str">
        <f t="shared" si="31"/>
        <v/>
      </c>
      <c r="BJ241" s="620"/>
      <c r="BK241" s="620"/>
      <c r="BL241" s="620"/>
      <c r="BM241" s="620"/>
    </row>
    <row r="242" spans="2:65" ht="19.5" customHeight="1">
      <c r="B242" s="743"/>
      <c r="C242" s="682"/>
      <c r="D242" s="682"/>
      <c r="E242" s="677">
        <v>10</v>
      </c>
      <c r="F242" s="720"/>
      <c r="G242" s="720"/>
      <c r="H242" s="720"/>
      <c r="I242" s="720"/>
      <c r="J242" s="425" t="str">
        <f>+IFERROR(VLOOKUP(F242,付表２業態調書!$C$73:$K$79,9,FALSE),"")</f>
        <v/>
      </c>
      <c r="K242" s="424"/>
      <c r="L242" s="424"/>
      <c r="M242" s="424"/>
      <c r="N242" s="698"/>
      <c r="O242" s="699"/>
      <c r="P242" s="664"/>
      <c r="Q242" s="700"/>
      <c r="R242" s="701"/>
      <c r="S242" s="725"/>
      <c r="T242" s="726"/>
      <c r="U242" s="726"/>
      <c r="V242" s="726"/>
      <c r="W242" s="726"/>
      <c r="X242" s="726"/>
      <c r="Y242" s="726"/>
      <c r="Z242" s="727"/>
      <c r="AA242" s="708"/>
      <c r="AB242" s="709"/>
      <c r="AC242" s="710"/>
      <c r="AD242" s="708"/>
      <c r="AE242" s="709"/>
      <c r="AF242" s="710"/>
      <c r="AG242" s="702"/>
      <c r="AH242" s="703"/>
      <c r="AI242" s="703"/>
      <c r="AJ242" s="704"/>
      <c r="AK242" s="702"/>
      <c r="AL242" s="703"/>
      <c r="AM242" s="703"/>
      <c r="AN242" s="704"/>
      <c r="AO242" s="721"/>
      <c r="AP242" s="722"/>
      <c r="AQ242" s="718" t="s">
        <v>34</v>
      </c>
      <c r="AR242" s="714"/>
      <c r="AS242" s="715"/>
      <c r="AT242" s="702"/>
      <c r="AU242" s="703"/>
      <c r="AV242" s="703"/>
      <c r="AW242" s="704"/>
      <c r="AX242" s="687" t="str">
        <f t="shared" ref="AX242" si="48">+IF(J242&lt;&gt;"",
IF(OR(S242="",AA242="",AD242="",AG242="",AK242="",AO242="",AR242="",AT242=""),"入力漏れ",
IF(J242=1,IF(K242="大",IF(OR(K242="",L242="",N242="",Q242=""),"入力漏れ",IF(P242&lt;&gt;"","入力誤り","OK")),IF(K242="知",IF(OR(K242="",L242="",N242="",P242="",Q242=""),"入力漏れ","OK"))),
IF(J242=2,IF(OR(N242="",Q242=""),"入力漏れ","OK"),
IF(OR(J242=3,J242=4,J242=5),IF(OR(N242="",Q242=""),"入力漏れ","OK"),
IF(J242=6,IF(OR(M242="",P242="",Q242=""),"入力漏れ","OK"),IF(AND(S242&lt;&gt;"",AA242&lt;&gt;"",AD242&lt;&gt;"",AG242&lt;&gt;"",AK242&lt;&gt;"",AO242&lt;&gt;"",AR242&lt;&gt;"",AT242&lt;&gt;""),"OK","入力漏れ")))))),"")</f>
        <v/>
      </c>
      <c r="AY242" s="687"/>
      <c r="AZ242" s="687" t="str">
        <f>+IF(S242&amp;AA242&amp;AD242&amp;AG242&amp;AK242&amp;AT242="","",IF(LEN(S242&amp;AA242&amp;AD242&amp;AG242&amp;AK242&amp;AT242)*2=LENB(S242&amp;AA242&amp;AD242&amp;AG242&amp;AK242&amp;AT242),"OK","半角不可"))</f>
        <v/>
      </c>
      <c r="BA242" s="687"/>
      <c r="BB242" s="735" t="str">
        <f>+IF('付表２業態調書 (文字チェック用)'!DB69&gt;0,"禁止文字が含まれています","OK")</f>
        <v>OK</v>
      </c>
      <c r="BC242" s="735"/>
      <c r="BD242" s="735"/>
      <c r="BE242" s="735"/>
      <c r="BF242" s="735"/>
      <c r="BG242" s="735"/>
      <c r="BI242" s="620" t="str">
        <f t="shared" si="31"/>
        <v/>
      </c>
      <c r="BJ242" s="620" t="str">
        <f>+AA242&amp;"　"&amp;AD242</f>
        <v>　</v>
      </c>
      <c r="BK242" s="620"/>
      <c r="BL242" s="620"/>
      <c r="BM242" s="620"/>
    </row>
    <row r="243" spans="2:65" ht="19.5" customHeight="1">
      <c r="B243" s="743"/>
      <c r="C243" s="682"/>
      <c r="D243" s="682"/>
      <c r="E243" s="677"/>
      <c r="F243" s="697"/>
      <c r="G243" s="697"/>
      <c r="H243" s="697"/>
      <c r="I243" s="697"/>
      <c r="J243" s="425" t="str">
        <f>+IFERROR(VLOOKUP(F243,付表２業態調書!$C$73:$K$79,9,FALSE),"")</f>
        <v/>
      </c>
      <c r="K243" s="424"/>
      <c r="L243" s="424"/>
      <c r="M243" s="424"/>
      <c r="N243" s="698"/>
      <c r="O243" s="699"/>
      <c r="P243" s="664"/>
      <c r="Q243" s="700"/>
      <c r="R243" s="701"/>
      <c r="S243" s="728"/>
      <c r="T243" s="729"/>
      <c r="U243" s="729"/>
      <c r="V243" s="729"/>
      <c r="W243" s="729"/>
      <c r="X243" s="729"/>
      <c r="Y243" s="729"/>
      <c r="Z243" s="730"/>
      <c r="AA243" s="711"/>
      <c r="AB243" s="712"/>
      <c r="AC243" s="713"/>
      <c r="AD243" s="711"/>
      <c r="AE243" s="712"/>
      <c r="AF243" s="713"/>
      <c r="AG243" s="705"/>
      <c r="AH243" s="706"/>
      <c r="AI243" s="706"/>
      <c r="AJ243" s="707"/>
      <c r="AK243" s="705"/>
      <c r="AL243" s="706"/>
      <c r="AM243" s="706"/>
      <c r="AN243" s="707"/>
      <c r="AO243" s="723"/>
      <c r="AP243" s="724"/>
      <c r="AQ243" s="719"/>
      <c r="AR243" s="716"/>
      <c r="AS243" s="717"/>
      <c r="AT243" s="705"/>
      <c r="AU243" s="706"/>
      <c r="AV243" s="706"/>
      <c r="AW243" s="707"/>
      <c r="AX243" s="687" t="str">
        <f t="shared" ref="AX243" si="49">+IF(J243&lt;&gt;"",
IF(J243=1,IF(K243="大",IF(OR(K243="",L243="",N243="",Q243=""),"入力漏れ",IF(P243&lt;&gt;"","入力誤り","OK")),IF(K243="知",IF(OR(K243="",L243="",N243="",P243="",Q243=""),"入力漏れ","OK"))),
IF(J243=2,IF(OR(N243="",Q243=""),"入力漏れ","OK"),
IF(OR(J243=3,J243=4,J243=5),IF(OR(N243="",Q243=""),"入力漏れ","OK"),
IF(J243=6,IF(OR(M243="",P243="",Q243=""),"入力漏れ","OK"),"")))),"")</f>
        <v/>
      </c>
      <c r="AY243" s="687"/>
      <c r="AZ243" s="733"/>
      <c r="BA243" s="733"/>
      <c r="BB243" s="733"/>
      <c r="BC243" s="733"/>
      <c r="BD243" s="733"/>
      <c r="BE243" s="733"/>
      <c r="BF243" s="733"/>
      <c r="BG243" s="733"/>
      <c r="BI243" s="620" t="str">
        <f t="shared" si="31"/>
        <v/>
      </c>
      <c r="BJ243" s="620"/>
      <c r="BK243" s="620"/>
      <c r="BL243" s="620"/>
      <c r="BM243" s="620"/>
    </row>
    <row r="244" spans="2:65">
      <c r="BI244" s="620"/>
      <c r="BJ244" s="620"/>
      <c r="BK244" s="620"/>
      <c r="BL244" s="620"/>
      <c r="BM244" s="620"/>
    </row>
  </sheetData>
  <sheetProtection sheet="1" objects="1" scenarios="1"/>
  <mergeCells count="1285">
    <mergeCell ref="AB1:AO3"/>
    <mergeCell ref="AZ243:BA243"/>
    <mergeCell ref="BB229:BG229"/>
    <mergeCell ref="BB230:BG230"/>
    <mergeCell ref="BB231:BG231"/>
    <mergeCell ref="BB232:BG232"/>
    <mergeCell ref="BB233:BG233"/>
    <mergeCell ref="BB234:BG234"/>
    <mergeCell ref="BB235:BG235"/>
    <mergeCell ref="BB236:BG236"/>
    <mergeCell ref="BB237:BG237"/>
    <mergeCell ref="BB238:BG238"/>
    <mergeCell ref="BB239:BG239"/>
    <mergeCell ref="BB240:BG240"/>
    <mergeCell ref="BB241:BG241"/>
    <mergeCell ref="BB242:BG242"/>
    <mergeCell ref="BB243:BG243"/>
    <mergeCell ref="AZ226:BA226"/>
    <mergeCell ref="AZ227:BA227"/>
    <mergeCell ref="AZ228:BA228"/>
    <mergeCell ref="AZ229:BA229"/>
    <mergeCell ref="AZ230:BA230"/>
    <mergeCell ref="AZ231:BA231"/>
    <mergeCell ref="AZ232:BA232"/>
    <mergeCell ref="AZ233:BA233"/>
    <mergeCell ref="AZ234:BA234"/>
    <mergeCell ref="AZ235:BA235"/>
    <mergeCell ref="AZ236:BA236"/>
    <mergeCell ref="AZ237:BA237"/>
    <mergeCell ref="AZ238:BA238"/>
    <mergeCell ref="AZ239:BA239"/>
    <mergeCell ref="AZ240:BA240"/>
    <mergeCell ref="AZ241:BA241"/>
    <mergeCell ref="AZ242:BA242"/>
    <mergeCell ref="AU216:AV216"/>
    <mergeCell ref="AW216:BB216"/>
    <mergeCell ref="AU217:AV217"/>
    <mergeCell ref="AW217:BB217"/>
    <mergeCell ref="AU218:AV218"/>
    <mergeCell ref="AW218:BB218"/>
    <mergeCell ref="AU219:AV219"/>
    <mergeCell ref="AW219:BB219"/>
    <mergeCell ref="AZ223:BA223"/>
    <mergeCell ref="BB223:BG223"/>
    <mergeCell ref="AZ224:BA224"/>
    <mergeCell ref="BB224:BG224"/>
    <mergeCell ref="AZ225:BA225"/>
    <mergeCell ref="BB225:BG225"/>
    <mergeCell ref="BB226:BG226"/>
    <mergeCell ref="BB227:BG227"/>
    <mergeCell ref="BB228:BG228"/>
    <mergeCell ref="AT228:AW229"/>
    <mergeCell ref="AT226:AW227"/>
    <mergeCell ref="AT224:AW225"/>
    <mergeCell ref="AT223:AW223"/>
    <mergeCell ref="AX236:AY236"/>
    <mergeCell ref="AX237:AY237"/>
    <mergeCell ref="AX238:AY238"/>
    <mergeCell ref="AX239:AY239"/>
    <mergeCell ref="AX240:AY240"/>
    <mergeCell ref="AX241:AY241"/>
    <mergeCell ref="AX242:AY242"/>
    <mergeCell ref="AT238:AW239"/>
    <mergeCell ref="AT242:AW243"/>
    <mergeCell ref="AU204:AV204"/>
    <mergeCell ref="AW204:BB204"/>
    <mergeCell ref="AU205:AV205"/>
    <mergeCell ref="AW205:BB205"/>
    <mergeCell ref="AU209:AV209"/>
    <mergeCell ref="AW209:BB209"/>
    <mergeCell ref="AU210:AV210"/>
    <mergeCell ref="AW210:BB210"/>
    <mergeCell ref="AU211:AV211"/>
    <mergeCell ref="AW211:BB211"/>
    <mergeCell ref="AU212:AV212"/>
    <mergeCell ref="AW212:BB212"/>
    <mergeCell ref="AU213:AV213"/>
    <mergeCell ref="AW213:BB213"/>
    <mergeCell ref="AU214:AV214"/>
    <mergeCell ref="AW214:BB214"/>
    <mergeCell ref="AU215:AV215"/>
    <mergeCell ref="AW215:BB215"/>
    <mergeCell ref="AU195:AV195"/>
    <mergeCell ref="AW195:BB195"/>
    <mergeCell ref="AU196:AV196"/>
    <mergeCell ref="AW196:BB196"/>
    <mergeCell ref="AU197:AV197"/>
    <mergeCell ref="AW197:BB197"/>
    <mergeCell ref="AU198:AV198"/>
    <mergeCell ref="AW198:BB198"/>
    <mergeCell ref="AU199:AV199"/>
    <mergeCell ref="AW199:BB199"/>
    <mergeCell ref="AU200:AV200"/>
    <mergeCell ref="AW200:BB200"/>
    <mergeCell ref="AU201:AV201"/>
    <mergeCell ref="AW201:BB201"/>
    <mergeCell ref="AU202:AV202"/>
    <mergeCell ref="AW202:BB202"/>
    <mergeCell ref="AU203:AV203"/>
    <mergeCell ref="AW203:BB203"/>
    <mergeCell ref="AU188:AV188"/>
    <mergeCell ref="AW188:BB188"/>
    <mergeCell ref="AU189:AV189"/>
    <mergeCell ref="AW189:BB189"/>
    <mergeCell ref="AU191:AV191"/>
    <mergeCell ref="AW191:BB191"/>
    <mergeCell ref="AU190:AV190"/>
    <mergeCell ref="AW190:BB190"/>
    <mergeCell ref="U13:Z13"/>
    <mergeCell ref="U14:Z14"/>
    <mergeCell ref="U15:Z15"/>
    <mergeCell ref="W23:X23"/>
    <mergeCell ref="W24:X24"/>
    <mergeCell ref="W25:X25"/>
    <mergeCell ref="W26:X26"/>
    <mergeCell ref="W17:X17"/>
    <mergeCell ref="AP28:AQ28"/>
    <mergeCell ref="AP31:AQ31"/>
    <mergeCell ref="AP32:AQ32"/>
    <mergeCell ref="AP33:AQ33"/>
    <mergeCell ref="AP34:AQ34"/>
    <mergeCell ref="AP35:AQ35"/>
    <mergeCell ref="AP29:AQ29"/>
    <mergeCell ref="AP30:AQ30"/>
    <mergeCell ref="AR19:AW19"/>
    <mergeCell ref="AR20:AW20"/>
    <mergeCell ref="AR21:AW21"/>
    <mergeCell ref="AR22:AW22"/>
    <mergeCell ref="AR23:AW23"/>
    <mergeCell ref="AR24:AW24"/>
    <mergeCell ref="AR25:AW25"/>
    <mergeCell ref="AR26:AW26"/>
    <mergeCell ref="AP16:AQ16"/>
    <mergeCell ref="AR16:AW16"/>
    <mergeCell ref="AP17:AQ17"/>
    <mergeCell ref="AR17:AW17"/>
    <mergeCell ref="AP19:AQ19"/>
    <mergeCell ref="AP18:AQ18"/>
    <mergeCell ref="AP20:AQ20"/>
    <mergeCell ref="AP21:AQ21"/>
    <mergeCell ref="AP22:AQ22"/>
    <mergeCell ref="AP23:AQ23"/>
    <mergeCell ref="AP24:AQ24"/>
    <mergeCell ref="AP25:AQ25"/>
    <mergeCell ref="AP26:AQ26"/>
    <mergeCell ref="AP27:AQ27"/>
    <mergeCell ref="AR18:AW18"/>
    <mergeCell ref="AR30:AW30"/>
    <mergeCell ref="AU187:AV187"/>
    <mergeCell ref="AW187:BB187"/>
    <mergeCell ref="AR27:AW27"/>
    <mergeCell ref="AR28:AW28"/>
    <mergeCell ref="AR31:AW31"/>
    <mergeCell ref="AR32:AW32"/>
    <mergeCell ref="AR33:AW33"/>
    <mergeCell ref="AR34:AW34"/>
    <mergeCell ref="AR35:AW35"/>
    <mergeCell ref="AR29:AW29"/>
    <mergeCell ref="AI214:AI215"/>
    <mergeCell ref="AJ214:AK215"/>
    <mergeCell ref="AL214:AR215"/>
    <mergeCell ref="AS214:AT214"/>
    <mergeCell ref="AS215:AT215"/>
    <mergeCell ref="AA216:AC217"/>
    <mergeCell ref="AD216:AF217"/>
    <mergeCell ref="AG216:AH217"/>
    <mergeCell ref="AI216:AI217"/>
    <mergeCell ref="AJ216:AK217"/>
    <mergeCell ref="AL216:AR217"/>
    <mergeCell ref="AS216:AT216"/>
    <mergeCell ref="AS217:AT217"/>
    <mergeCell ref="AA218:AC219"/>
    <mergeCell ref="AD218:AF219"/>
    <mergeCell ref="AG218:AH219"/>
    <mergeCell ref="AI218:AI219"/>
    <mergeCell ref="AJ218:AK219"/>
    <mergeCell ref="AL218:AR219"/>
    <mergeCell ref="AS218:AT218"/>
    <mergeCell ref="AS219:AT219"/>
    <mergeCell ref="AA214:AC215"/>
    <mergeCell ref="AD214:AF215"/>
    <mergeCell ref="AG214:AH215"/>
    <mergeCell ref="R170:S170"/>
    <mergeCell ref="R171:S171"/>
    <mergeCell ref="R172:S172"/>
    <mergeCell ref="AG209:AK209"/>
    <mergeCell ref="AL209:AR209"/>
    <mergeCell ref="AS209:AT209"/>
    <mergeCell ref="AA210:AC211"/>
    <mergeCell ref="AD210:AF211"/>
    <mergeCell ref="AG210:AH211"/>
    <mergeCell ref="AI210:AI211"/>
    <mergeCell ref="AJ210:AK211"/>
    <mergeCell ref="AL210:AR211"/>
    <mergeCell ref="AS210:AT210"/>
    <mergeCell ref="AS211:AT211"/>
    <mergeCell ref="AA212:AC213"/>
    <mergeCell ref="AD212:AF213"/>
    <mergeCell ref="AG212:AH213"/>
    <mergeCell ref="AI212:AI213"/>
    <mergeCell ref="AJ212:AK213"/>
    <mergeCell ref="AL212:AR213"/>
    <mergeCell ref="AS212:AT212"/>
    <mergeCell ref="AS213:AT213"/>
    <mergeCell ref="AG187:AK187"/>
    <mergeCell ref="AD202:AF203"/>
    <mergeCell ref="AD204:AF205"/>
    <mergeCell ref="AL188:AR189"/>
    <mergeCell ref="AL190:AR191"/>
    <mergeCell ref="AL187:AR187"/>
    <mergeCell ref="AL198:AR199"/>
    <mergeCell ref="AG195:AK195"/>
    <mergeCell ref="AL195:AR195"/>
    <mergeCell ref="AG196:AH197"/>
    <mergeCell ref="I173:K173"/>
    <mergeCell ref="L173:O173"/>
    <mergeCell ref="L171:O171"/>
    <mergeCell ref="C170:H171"/>
    <mergeCell ref="I170:K170"/>
    <mergeCell ref="I171:K171"/>
    <mergeCell ref="L170:M170"/>
    <mergeCell ref="D134:I134"/>
    <mergeCell ref="D135:I135"/>
    <mergeCell ref="D136:I136"/>
    <mergeCell ref="D137:I137"/>
    <mergeCell ref="D138:I138"/>
    <mergeCell ref="D139:I139"/>
    <mergeCell ref="N167:O167"/>
    <mergeCell ref="J156:M156"/>
    <mergeCell ref="D159:M159"/>
    <mergeCell ref="D160:M160"/>
    <mergeCell ref="D161:M161"/>
    <mergeCell ref="D162:M162"/>
    <mergeCell ref="D163:M163"/>
    <mergeCell ref="J157:M157"/>
    <mergeCell ref="J158:M158"/>
    <mergeCell ref="N168:O168"/>
    <mergeCell ref="N169:O169"/>
    <mergeCell ref="D152:I152"/>
    <mergeCell ref="J146:K146"/>
    <mergeCell ref="D146:I146"/>
    <mergeCell ref="J143:K143"/>
    <mergeCell ref="J144:K144"/>
    <mergeCell ref="J145:K145"/>
    <mergeCell ref="D143:I143"/>
    <mergeCell ref="D144:I144"/>
    <mergeCell ref="P154:Q154"/>
    <mergeCell ref="P156:Q158"/>
    <mergeCell ref="D118:I118"/>
    <mergeCell ref="D119:I119"/>
    <mergeCell ref="D120:I120"/>
    <mergeCell ref="D121:I121"/>
    <mergeCell ref="D122:I122"/>
    <mergeCell ref="D123:I123"/>
    <mergeCell ref="D124:I124"/>
    <mergeCell ref="D125:I125"/>
    <mergeCell ref="D126:I126"/>
    <mergeCell ref="C155:C169"/>
    <mergeCell ref="D155:M155"/>
    <mergeCell ref="P167:Q169"/>
    <mergeCell ref="P159:Q166"/>
    <mergeCell ref="P155:Q155"/>
    <mergeCell ref="N161:O161"/>
    <mergeCell ref="N162:O162"/>
    <mergeCell ref="N163:O163"/>
    <mergeCell ref="N164:O164"/>
    <mergeCell ref="N165:O165"/>
    <mergeCell ref="N166:O166"/>
    <mergeCell ref="N155:O155"/>
    <mergeCell ref="N156:O156"/>
    <mergeCell ref="N157:O157"/>
    <mergeCell ref="N158:O158"/>
    <mergeCell ref="N159:O159"/>
    <mergeCell ref="N160:O160"/>
    <mergeCell ref="J136:K136"/>
    <mergeCell ref="J137:K137"/>
    <mergeCell ref="J138:K138"/>
    <mergeCell ref="D151:I151"/>
    <mergeCell ref="B155:B169"/>
    <mergeCell ref="D164:M164"/>
    <mergeCell ref="D165:M165"/>
    <mergeCell ref="D166:M166"/>
    <mergeCell ref="D156:I158"/>
    <mergeCell ref="D167:I169"/>
    <mergeCell ref="J167:M167"/>
    <mergeCell ref="J168:M168"/>
    <mergeCell ref="J169:M169"/>
    <mergeCell ref="B174:B177"/>
    <mergeCell ref="K174:L174"/>
    <mergeCell ref="K175:L175"/>
    <mergeCell ref="K176:L176"/>
    <mergeCell ref="K177:L177"/>
    <mergeCell ref="D175:F175"/>
    <mergeCell ref="D176:F176"/>
    <mergeCell ref="D177:F177"/>
    <mergeCell ref="I174:J174"/>
    <mergeCell ref="G174:H174"/>
    <mergeCell ref="C174:C177"/>
    <mergeCell ref="G175:H175"/>
    <mergeCell ref="I175:J175"/>
    <mergeCell ref="G176:H176"/>
    <mergeCell ref="I176:J176"/>
    <mergeCell ref="G177:H177"/>
    <mergeCell ref="I177:J177"/>
    <mergeCell ref="D174:F174"/>
    <mergeCell ref="B170:B171"/>
    <mergeCell ref="B172:B173"/>
    <mergeCell ref="C172:H173"/>
    <mergeCell ref="I172:K172"/>
    <mergeCell ref="L172:M172"/>
    <mergeCell ref="D145:I145"/>
    <mergeCell ref="B147:B154"/>
    <mergeCell ref="C147:C154"/>
    <mergeCell ref="J147:K147"/>
    <mergeCell ref="J148:K148"/>
    <mergeCell ref="J152:K152"/>
    <mergeCell ref="J153:K153"/>
    <mergeCell ref="J154:K154"/>
    <mergeCell ref="D153:I153"/>
    <mergeCell ref="D154:I154"/>
    <mergeCell ref="J149:K149"/>
    <mergeCell ref="J150:K150"/>
    <mergeCell ref="J151:K151"/>
    <mergeCell ref="D147:I147"/>
    <mergeCell ref="D148:I148"/>
    <mergeCell ref="D149:I149"/>
    <mergeCell ref="D150:I150"/>
    <mergeCell ref="C118:C138"/>
    <mergeCell ref="B118:B138"/>
    <mergeCell ref="J119:K119"/>
    <mergeCell ref="J120:K120"/>
    <mergeCell ref="B139:B146"/>
    <mergeCell ref="C139:C146"/>
    <mergeCell ref="J128:K128"/>
    <mergeCell ref="J129:K129"/>
    <mergeCell ref="J130:K130"/>
    <mergeCell ref="J131:K131"/>
    <mergeCell ref="J132:K132"/>
    <mergeCell ref="J133:K133"/>
    <mergeCell ref="J134:K134"/>
    <mergeCell ref="D130:I130"/>
    <mergeCell ref="D131:I131"/>
    <mergeCell ref="D132:I132"/>
    <mergeCell ref="D133:I133"/>
    <mergeCell ref="D127:I127"/>
    <mergeCell ref="D128:I128"/>
    <mergeCell ref="D129:I129"/>
    <mergeCell ref="J125:K125"/>
    <mergeCell ref="J126:K126"/>
    <mergeCell ref="J127:K127"/>
    <mergeCell ref="J121:K121"/>
    <mergeCell ref="J139:K139"/>
    <mergeCell ref="J140:K140"/>
    <mergeCell ref="J141:K141"/>
    <mergeCell ref="J142:K142"/>
    <mergeCell ref="D140:I140"/>
    <mergeCell ref="D141:I141"/>
    <mergeCell ref="D142:I142"/>
    <mergeCell ref="J135:K135"/>
    <mergeCell ref="Z111:AA111"/>
    <mergeCell ref="Z112:AA112"/>
    <mergeCell ref="Z101:AA101"/>
    <mergeCell ref="Z102:AA102"/>
    <mergeCell ref="Z103:AA103"/>
    <mergeCell ref="Z104:AA104"/>
    <mergeCell ref="Z105:AA105"/>
    <mergeCell ref="Z106:AA106"/>
    <mergeCell ref="J122:K122"/>
    <mergeCell ref="J123:K123"/>
    <mergeCell ref="J124:K124"/>
    <mergeCell ref="J118:K118"/>
    <mergeCell ref="B96:B117"/>
    <mergeCell ref="C96:C117"/>
    <mergeCell ref="J115:K115"/>
    <mergeCell ref="J116:K116"/>
    <mergeCell ref="J117:K117"/>
    <mergeCell ref="H114:I114"/>
    <mergeCell ref="H115:I115"/>
    <mergeCell ref="H116:I116"/>
    <mergeCell ref="H117:I117"/>
    <mergeCell ref="H108:I108"/>
    <mergeCell ref="H109:I109"/>
    <mergeCell ref="H110:I110"/>
    <mergeCell ref="H111:I111"/>
    <mergeCell ref="H112:I112"/>
    <mergeCell ref="H113:I113"/>
    <mergeCell ref="H102:I102"/>
    <mergeCell ref="D108:G112"/>
    <mergeCell ref="D113:G115"/>
    <mergeCell ref="D116:G117"/>
    <mergeCell ref="D96:G97"/>
    <mergeCell ref="T96:Y96"/>
    <mergeCell ref="L103:Q103"/>
    <mergeCell ref="L104:Q104"/>
    <mergeCell ref="L105:Q105"/>
    <mergeCell ref="R117:S117"/>
    <mergeCell ref="Z96:AA96"/>
    <mergeCell ref="Z97:AA97"/>
    <mergeCell ref="Z98:AA98"/>
    <mergeCell ref="Z99:AA99"/>
    <mergeCell ref="Z100:AA100"/>
    <mergeCell ref="R111:S111"/>
    <mergeCell ref="R112:S112"/>
    <mergeCell ref="R113:S113"/>
    <mergeCell ref="R114:S114"/>
    <mergeCell ref="R115:S115"/>
    <mergeCell ref="R116:S116"/>
    <mergeCell ref="R105:S105"/>
    <mergeCell ref="R106:S106"/>
    <mergeCell ref="R107:S107"/>
    <mergeCell ref="R108:S108"/>
    <mergeCell ref="R109:S109"/>
    <mergeCell ref="R110:S110"/>
    <mergeCell ref="R99:S99"/>
    <mergeCell ref="R100:S100"/>
    <mergeCell ref="R101:S101"/>
    <mergeCell ref="R102:S102"/>
    <mergeCell ref="R103:S103"/>
    <mergeCell ref="R104:S104"/>
    <mergeCell ref="Z107:AA107"/>
    <mergeCell ref="Z108:AA108"/>
    <mergeCell ref="Z109:AA109"/>
    <mergeCell ref="Z110:AA110"/>
    <mergeCell ref="R96:S96"/>
    <mergeCell ref="R97:S97"/>
    <mergeCell ref="R98:S98"/>
    <mergeCell ref="J109:K109"/>
    <mergeCell ref="J110:K110"/>
    <mergeCell ref="J111:K111"/>
    <mergeCell ref="J112:K112"/>
    <mergeCell ref="J113:K113"/>
    <mergeCell ref="J114:K114"/>
    <mergeCell ref="J103:K103"/>
    <mergeCell ref="J104:K104"/>
    <mergeCell ref="J105:K105"/>
    <mergeCell ref="J106:K106"/>
    <mergeCell ref="J107:K107"/>
    <mergeCell ref="J108:K108"/>
    <mergeCell ref="L102:Q102"/>
    <mergeCell ref="L98:Q98"/>
    <mergeCell ref="J96:K96"/>
    <mergeCell ref="J97:K97"/>
    <mergeCell ref="J98:K98"/>
    <mergeCell ref="J99:K99"/>
    <mergeCell ref="J100:K100"/>
    <mergeCell ref="J101:K101"/>
    <mergeCell ref="J102:K102"/>
    <mergeCell ref="L100:Q100"/>
    <mergeCell ref="L101:Q101"/>
    <mergeCell ref="X110:Y110"/>
    <mergeCell ref="X111:Y111"/>
    <mergeCell ref="X112:Y112"/>
    <mergeCell ref="T103:Y103"/>
    <mergeCell ref="T104:Y104"/>
    <mergeCell ref="T105:Y105"/>
    <mergeCell ref="T111:W112"/>
    <mergeCell ref="T109:W110"/>
    <mergeCell ref="T106:W108"/>
    <mergeCell ref="X106:Y106"/>
    <mergeCell ref="X107:Y107"/>
    <mergeCell ref="X108:Y108"/>
    <mergeCell ref="X109:Y109"/>
    <mergeCell ref="T97:Y97"/>
    <mergeCell ref="T98:Y98"/>
    <mergeCell ref="T99:Y99"/>
    <mergeCell ref="T100:Y100"/>
    <mergeCell ref="T101:Y101"/>
    <mergeCell ref="T102:Y102"/>
    <mergeCell ref="H104:I104"/>
    <mergeCell ref="H105:I105"/>
    <mergeCell ref="H106:I106"/>
    <mergeCell ref="H107:I107"/>
    <mergeCell ref="E85:H85"/>
    <mergeCell ref="E86:H86"/>
    <mergeCell ref="E87:H87"/>
    <mergeCell ref="E88:H88"/>
    <mergeCell ref="E89:H89"/>
    <mergeCell ref="H97:I97"/>
    <mergeCell ref="H98:I98"/>
    <mergeCell ref="H99:I99"/>
    <mergeCell ref="H100:I100"/>
    <mergeCell ref="H101:I101"/>
    <mergeCell ref="P115:Q115"/>
    <mergeCell ref="P116:Q116"/>
    <mergeCell ref="L117:Q117"/>
    <mergeCell ref="J86:N86"/>
    <mergeCell ref="J87:N87"/>
    <mergeCell ref="J88:N88"/>
    <mergeCell ref="J89:N89"/>
    <mergeCell ref="L106:Q106"/>
    <mergeCell ref="L107:Q107"/>
    <mergeCell ref="L108:Q108"/>
    <mergeCell ref="L96:Q96"/>
    <mergeCell ref="L97:Q97"/>
    <mergeCell ref="L110:O116"/>
    <mergeCell ref="L109:Q109"/>
    <mergeCell ref="P110:Q110"/>
    <mergeCell ref="P111:Q111"/>
    <mergeCell ref="P112:Q112"/>
    <mergeCell ref="L99:Q99"/>
    <mergeCell ref="B92:B95"/>
    <mergeCell ref="E90:R90"/>
    <mergeCell ref="E91:R91"/>
    <mergeCell ref="E92:J92"/>
    <mergeCell ref="K92:L92"/>
    <mergeCell ref="E93:J93"/>
    <mergeCell ref="K93:L93"/>
    <mergeCell ref="O88:P88"/>
    <mergeCell ref="O89:P89"/>
    <mergeCell ref="H96:I96"/>
    <mergeCell ref="AA49:AB49"/>
    <mergeCell ref="AA50:AB50"/>
    <mergeCell ref="AA51:AB51"/>
    <mergeCell ref="E74:H74"/>
    <mergeCell ref="E75:H75"/>
    <mergeCell ref="E76:H76"/>
    <mergeCell ref="E77:H77"/>
    <mergeCell ref="E78:H78"/>
    <mergeCell ref="B56:B68"/>
    <mergeCell ref="D69:H69"/>
    <mergeCell ref="E70:H70"/>
    <mergeCell ref="E71:H71"/>
    <mergeCell ref="E72:H72"/>
    <mergeCell ref="J70:M72"/>
    <mergeCell ref="C69:C91"/>
    <mergeCell ref="B69:B91"/>
    <mergeCell ref="E79:H79"/>
    <mergeCell ref="E80:H80"/>
    <mergeCell ref="E81:H81"/>
    <mergeCell ref="E82:H82"/>
    <mergeCell ref="E83:H83"/>
    <mergeCell ref="E94:J94"/>
    <mergeCell ref="AA16:AE16"/>
    <mergeCell ref="AA30:AE30"/>
    <mergeCell ref="Y29:Z29"/>
    <mergeCell ref="AA32:AB32"/>
    <mergeCell ref="AA33:AB33"/>
    <mergeCell ref="AA34:AB34"/>
    <mergeCell ref="AA35:AB35"/>
    <mergeCell ref="AA24:AB24"/>
    <mergeCell ref="AA25:AB25"/>
    <mergeCell ref="AA26:AB26"/>
    <mergeCell ref="AA27:AB27"/>
    <mergeCell ref="AA28:AB28"/>
    <mergeCell ref="Y17:Z17"/>
    <mergeCell ref="Y18:Z18"/>
    <mergeCell ref="Y19:Z19"/>
    <mergeCell ref="Y20:Z20"/>
    <mergeCell ref="Y32:Z32"/>
    <mergeCell ref="Y30:Z30"/>
    <mergeCell ref="Y31:Z31"/>
    <mergeCell ref="Y35:Z35"/>
    <mergeCell ref="AA23:AB23"/>
    <mergeCell ref="AD20:AE20"/>
    <mergeCell ref="AD21:AE21"/>
    <mergeCell ref="AD22:AE22"/>
    <mergeCell ref="Y22:Z22"/>
    <mergeCell ref="Y27:Z27"/>
    <mergeCell ref="F65:H65"/>
    <mergeCell ref="Q41:V41"/>
    <mergeCell ref="Y33:Z33"/>
    <mergeCell ref="Y34:Z34"/>
    <mergeCell ref="Y26:Z26"/>
    <mergeCell ref="AA31:AB31"/>
    <mergeCell ref="C55:H55"/>
    <mergeCell ref="I55:L55"/>
    <mergeCell ref="S53:V53"/>
    <mergeCell ref="S54:V54"/>
    <mergeCell ref="O49:R49"/>
    <mergeCell ref="O50:R50"/>
    <mergeCell ref="O51:R51"/>
    <mergeCell ref="O52:R52"/>
    <mergeCell ref="O53:R53"/>
    <mergeCell ref="O54:R54"/>
    <mergeCell ref="S51:V51"/>
    <mergeCell ref="S52:V52"/>
    <mergeCell ref="J54:K54"/>
    <mergeCell ref="M49:N49"/>
    <mergeCell ref="M50:N50"/>
    <mergeCell ref="M51:N51"/>
    <mergeCell ref="M52:N52"/>
    <mergeCell ref="M53:N53"/>
    <mergeCell ref="M54:N54"/>
    <mergeCell ref="D49:G49"/>
    <mergeCell ref="S49:V49"/>
    <mergeCell ref="S50:V50"/>
    <mergeCell ref="W27:X27"/>
    <mergeCell ref="Q42:V42"/>
    <mergeCell ref="AA52:AB52"/>
    <mergeCell ref="AA53:AB53"/>
    <mergeCell ref="B48:B54"/>
    <mergeCell ref="J50:K50"/>
    <mergeCell ref="D50:G50"/>
    <mergeCell ref="D51:G51"/>
    <mergeCell ref="D52:G52"/>
    <mergeCell ref="D53:G53"/>
    <mergeCell ref="D54:G54"/>
    <mergeCell ref="C48:C54"/>
    <mergeCell ref="O43:P43"/>
    <mergeCell ref="C41:D44"/>
    <mergeCell ref="B41:B44"/>
    <mergeCell ref="K42:N42"/>
    <mergeCell ref="O42:P42"/>
    <mergeCell ref="E41:J41"/>
    <mergeCell ref="K41:P41"/>
    <mergeCell ref="I43:J43"/>
    <mergeCell ref="I44:J44"/>
    <mergeCell ref="E42:H42"/>
    <mergeCell ref="E43:H43"/>
    <mergeCell ref="E44:H44"/>
    <mergeCell ref="K45:L45"/>
    <mergeCell ref="H48:N48"/>
    <mergeCell ref="B45:B47"/>
    <mergeCell ref="E45:J45"/>
    <mergeCell ref="E46:J46"/>
    <mergeCell ref="AF27:AG27"/>
    <mergeCell ref="AF28:AG28"/>
    <mergeCell ref="AF21:AG21"/>
    <mergeCell ref="AF31:AG31"/>
    <mergeCell ref="AF32:AG32"/>
    <mergeCell ref="AF33:AG33"/>
    <mergeCell ref="AF34:AG34"/>
    <mergeCell ref="B39:B40"/>
    <mergeCell ref="L35:V35"/>
    <mergeCell ref="W19:X19"/>
    <mergeCell ref="W20:X20"/>
    <mergeCell ref="W21:X21"/>
    <mergeCell ref="W22:X22"/>
    <mergeCell ref="H27:K27"/>
    <mergeCell ref="H28:K28"/>
    <mergeCell ref="L19:V19"/>
    <mergeCell ref="L20:V20"/>
    <mergeCell ref="L21:V21"/>
    <mergeCell ref="L22:V22"/>
    <mergeCell ref="L23:V23"/>
    <mergeCell ref="H19:K19"/>
    <mergeCell ref="H20:K20"/>
    <mergeCell ref="C36:C38"/>
    <mergeCell ref="B36:B38"/>
    <mergeCell ref="C39:D40"/>
    <mergeCell ref="D3:E3"/>
    <mergeCell ref="I42:J42"/>
    <mergeCell ref="J40:N40"/>
    <mergeCell ref="O39:S39"/>
    <mergeCell ref="O40:S40"/>
    <mergeCell ref="I7:J7"/>
    <mergeCell ref="I8:J8"/>
    <mergeCell ref="I9:J9"/>
    <mergeCell ref="I10:J10"/>
    <mergeCell ref="D16:G16"/>
    <mergeCell ref="D18:G18"/>
    <mergeCell ref="H18:K18"/>
    <mergeCell ref="S11:T11"/>
    <mergeCell ref="S12:T12"/>
    <mergeCell ref="S13:T13"/>
    <mergeCell ref="S14:T14"/>
    <mergeCell ref="S15:T15"/>
    <mergeCell ref="E40:I40"/>
    <mergeCell ref="E39:I39"/>
    <mergeCell ref="J39:N39"/>
    <mergeCell ref="L34:V34"/>
    <mergeCell ref="H22:K22"/>
    <mergeCell ref="L28:V28"/>
    <mergeCell ref="H23:K23"/>
    <mergeCell ref="E14:F14"/>
    <mergeCell ref="E15:F15"/>
    <mergeCell ref="G14:H15"/>
    <mergeCell ref="I14:M14"/>
    <mergeCell ref="N14:R14"/>
    <mergeCell ref="U10:Z10"/>
    <mergeCell ref="U11:Z11"/>
    <mergeCell ref="U12:Z12"/>
    <mergeCell ref="AL31:AM31"/>
    <mergeCell ref="AL32:AM32"/>
    <mergeCell ref="AL33:AM33"/>
    <mergeCell ref="AL34:AM34"/>
    <mergeCell ref="AL35:AM35"/>
    <mergeCell ref="AI35:AJ35"/>
    <mergeCell ref="AF30:AM30"/>
    <mergeCell ref="AN29:AO29"/>
    <mergeCell ref="AN30:AO30"/>
    <mergeCell ref="AF17:AG17"/>
    <mergeCell ref="AI28:AJ28"/>
    <mergeCell ref="AF25:AG25"/>
    <mergeCell ref="AF26:AG26"/>
    <mergeCell ref="AL22:AM22"/>
    <mergeCell ref="AL17:AM17"/>
    <mergeCell ref="AI17:AJ17"/>
    <mergeCell ref="AF18:AM18"/>
    <mergeCell ref="AA29:AM29"/>
    <mergeCell ref="AF22:AG22"/>
    <mergeCell ref="AF23:AG23"/>
    <mergeCell ref="AF24:AG24"/>
    <mergeCell ref="AN23:AO23"/>
    <mergeCell ref="AN24:AO24"/>
    <mergeCell ref="AN25:AO25"/>
    <mergeCell ref="AN26:AO26"/>
    <mergeCell ref="AN27:AO27"/>
    <mergeCell ref="AN28:AO28"/>
    <mergeCell ref="AL19:AM19"/>
    <mergeCell ref="AL20:AM20"/>
    <mergeCell ref="AL21:AM21"/>
    <mergeCell ref="AI19:AJ19"/>
    <mergeCell ref="AI20:AJ20"/>
    <mergeCell ref="J74:M83"/>
    <mergeCell ref="J84:N84"/>
    <mergeCell ref="J85:N85"/>
    <mergeCell ref="O76:P76"/>
    <mergeCell ref="O77:P77"/>
    <mergeCell ref="O78:P78"/>
    <mergeCell ref="O79:P79"/>
    <mergeCell ref="O80:P80"/>
    <mergeCell ref="O81:P81"/>
    <mergeCell ref="P113:Q113"/>
    <mergeCell ref="P114:Q114"/>
    <mergeCell ref="O85:P85"/>
    <mergeCell ref="O86:P86"/>
    <mergeCell ref="O87:P87"/>
    <mergeCell ref="O82:P82"/>
    <mergeCell ref="O73:P73"/>
    <mergeCell ref="O74:P74"/>
    <mergeCell ref="K94:L94"/>
    <mergeCell ref="E95:J95"/>
    <mergeCell ref="K95:L95"/>
    <mergeCell ref="D98:G99"/>
    <mergeCell ref="D100:G101"/>
    <mergeCell ref="C92:D95"/>
    <mergeCell ref="D102:G103"/>
    <mergeCell ref="D104:G105"/>
    <mergeCell ref="D106:G107"/>
    <mergeCell ref="H103:I103"/>
    <mergeCell ref="Q77:R77"/>
    <mergeCell ref="Q78:R78"/>
    <mergeCell ref="E84:H84"/>
    <mergeCell ref="O83:P83"/>
    <mergeCell ref="O84:P84"/>
    <mergeCell ref="AI32:AJ32"/>
    <mergeCell ref="AI33:AJ33"/>
    <mergeCell ref="AI34:AJ34"/>
    <mergeCell ref="AI27:AJ27"/>
    <mergeCell ref="AA17:AB17"/>
    <mergeCell ref="W49:X49"/>
    <mergeCell ref="W50:X50"/>
    <mergeCell ref="W51:X51"/>
    <mergeCell ref="W52:X52"/>
    <mergeCell ref="W53:X53"/>
    <mergeCell ref="W54:X54"/>
    <mergeCell ref="Y48:Z48"/>
    <mergeCell ref="Y49:Z49"/>
    <mergeCell ref="Y50:Z50"/>
    <mergeCell ref="Y51:Z51"/>
    <mergeCell ref="Y52:Z52"/>
    <mergeCell ref="Y53:Z53"/>
    <mergeCell ref="Y54:Z54"/>
    <mergeCell ref="W48:X48"/>
    <mergeCell ref="AA48:AB48"/>
    <mergeCell ref="AI21:AJ21"/>
    <mergeCell ref="AI22:AJ22"/>
    <mergeCell ref="AI23:AJ23"/>
    <mergeCell ref="AI24:AJ24"/>
    <mergeCell ref="AI25:AJ25"/>
    <mergeCell ref="AI26:AJ26"/>
    <mergeCell ref="AF19:AG19"/>
    <mergeCell ref="W18:X18"/>
    <mergeCell ref="AF35:AG35"/>
    <mergeCell ref="W28:X28"/>
    <mergeCell ref="AD35:AE35"/>
    <mergeCell ref="Y21:Z21"/>
    <mergeCell ref="AN16:AO16"/>
    <mergeCell ref="AN17:AO17"/>
    <mergeCell ref="AN18:AO18"/>
    <mergeCell ref="AN19:AO19"/>
    <mergeCell ref="AN20:AO20"/>
    <mergeCell ref="AN21:AO21"/>
    <mergeCell ref="AN22:AO22"/>
    <mergeCell ref="D17:G17"/>
    <mergeCell ref="L24:V24"/>
    <mergeCell ref="L25:V25"/>
    <mergeCell ref="L26:V26"/>
    <mergeCell ref="L27:V27"/>
    <mergeCell ref="W16:X16"/>
    <mergeCell ref="Y16:Z16"/>
    <mergeCell ref="AD17:AE17"/>
    <mergeCell ref="AF16:AM16"/>
    <mergeCell ref="D29:X29"/>
    <mergeCell ref="H21:K21"/>
    <mergeCell ref="H16:V16"/>
    <mergeCell ref="L18:V18"/>
    <mergeCell ref="H24:K24"/>
    <mergeCell ref="AL23:AM23"/>
    <mergeCell ref="AL24:AM24"/>
    <mergeCell ref="AL25:AM25"/>
    <mergeCell ref="AL26:AM26"/>
    <mergeCell ref="AL27:AM27"/>
    <mergeCell ref="AL28:AM28"/>
    <mergeCell ref="Y23:Z23"/>
    <mergeCell ref="Y24:Z24"/>
    <mergeCell ref="Y25:Z25"/>
    <mergeCell ref="Y28:Z28"/>
    <mergeCell ref="AA22:AB22"/>
    <mergeCell ref="AN31:AO31"/>
    <mergeCell ref="AN32:AO32"/>
    <mergeCell ref="AN33:AO33"/>
    <mergeCell ref="AN34:AO34"/>
    <mergeCell ref="AN35:AO35"/>
    <mergeCell ref="W30:X30"/>
    <mergeCell ref="W31:X31"/>
    <mergeCell ref="W32:X32"/>
    <mergeCell ref="W33:X33"/>
    <mergeCell ref="W34:X34"/>
    <mergeCell ref="W35:X35"/>
    <mergeCell ref="D30:K30"/>
    <mergeCell ref="L30:V30"/>
    <mergeCell ref="L31:V31"/>
    <mergeCell ref="L32:V32"/>
    <mergeCell ref="L33:V33"/>
    <mergeCell ref="AA19:AB19"/>
    <mergeCell ref="AA20:AB20"/>
    <mergeCell ref="AA21:AB21"/>
    <mergeCell ref="AF20:AG20"/>
    <mergeCell ref="AD31:AE31"/>
    <mergeCell ref="AD32:AE32"/>
    <mergeCell ref="AD33:AE33"/>
    <mergeCell ref="AD34:AE34"/>
    <mergeCell ref="AD23:AE23"/>
    <mergeCell ref="AD24:AE24"/>
    <mergeCell ref="AD25:AE25"/>
    <mergeCell ref="AD26:AE26"/>
    <mergeCell ref="AD27:AE27"/>
    <mergeCell ref="AD28:AE28"/>
    <mergeCell ref="AD19:AE19"/>
    <mergeCell ref="AI31:AJ31"/>
    <mergeCell ref="D13:H13"/>
    <mergeCell ref="I13:R13"/>
    <mergeCell ref="D14:D15"/>
    <mergeCell ref="B13:B15"/>
    <mergeCell ref="C13:C15"/>
    <mergeCell ref="E11:H11"/>
    <mergeCell ref="E12:H12"/>
    <mergeCell ref="H25:K25"/>
    <mergeCell ref="H26:K26"/>
    <mergeCell ref="N15:R15"/>
    <mergeCell ref="I15:M15"/>
    <mergeCell ref="H17:V17"/>
    <mergeCell ref="C5:H5"/>
    <mergeCell ref="I5:L5"/>
    <mergeCell ref="S10:T10"/>
    <mergeCell ref="C11:D12"/>
    <mergeCell ref="I11:R11"/>
    <mergeCell ref="I12:R12"/>
    <mergeCell ref="O2:U2"/>
    <mergeCell ref="O3:U3"/>
    <mergeCell ref="C182:H182"/>
    <mergeCell ref="J2:K2"/>
    <mergeCell ref="J3:K3"/>
    <mergeCell ref="E19:G19"/>
    <mergeCell ref="E20:G20"/>
    <mergeCell ref="E21:G21"/>
    <mergeCell ref="E22:G22"/>
    <mergeCell ref="E23:G23"/>
    <mergeCell ref="E24:G24"/>
    <mergeCell ref="E25:G25"/>
    <mergeCell ref="C6:H6"/>
    <mergeCell ref="C7:H7"/>
    <mergeCell ref="C8:H8"/>
    <mergeCell ref="C9:H9"/>
    <mergeCell ref="C10:H10"/>
    <mergeCell ref="I6:J6"/>
    <mergeCell ref="B2:C2"/>
    <mergeCell ref="D2:E2"/>
    <mergeCell ref="B3:C3"/>
    <mergeCell ref="E26:G26"/>
    <mergeCell ref="E27:G27"/>
    <mergeCell ref="E28:G28"/>
    <mergeCell ref="E31:K31"/>
    <mergeCell ref="E32:K32"/>
    <mergeCell ref="E33:K33"/>
    <mergeCell ref="E34:K34"/>
    <mergeCell ref="E35:K35"/>
    <mergeCell ref="C16:C35"/>
    <mergeCell ref="B16:B35"/>
    <mergeCell ref="B11:B12"/>
    <mergeCell ref="E188:E189"/>
    <mergeCell ref="S187:Z187"/>
    <mergeCell ref="I182:J182"/>
    <mergeCell ref="B187:B191"/>
    <mergeCell ref="C187:D191"/>
    <mergeCell ref="F191:I191"/>
    <mergeCell ref="N196:O196"/>
    <mergeCell ref="Q196:R196"/>
    <mergeCell ref="F197:I197"/>
    <mergeCell ref="N197:O197"/>
    <mergeCell ref="Q197:R197"/>
    <mergeCell ref="E198:E199"/>
    <mergeCell ref="F198:I198"/>
    <mergeCell ref="N198:O198"/>
    <mergeCell ref="Q198:R198"/>
    <mergeCell ref="C195:D205"/>
    <mergeCell ref="AA202:AC203"/>
    <mergeCell ref="AA204:AC205"/>
    <mergeCell ref="F199:I199"/>
    <mergeCell ref="N199:O199"/>
    <mergeCell ref="Q199:R199"/>
    <mergeCell ref="F195:I195"/>
    <mergeCell ref="J195:R195"/>
    <mergeCell ref="E196:E197"/>
    <mergeCell ref="F196:I196"/>
    <mergeCell ref="B184:I185"/>
    <mergeCell ref="S195:Z195"/>
    <mergeCell ref="S196:Z197"/>
    <mergeCell ref="B195:B205"/>
    <mergeCell ref="AI196:AI197"/>
    <mergeCell ref="AJ196:AK197"/>
    <mergeCell ref="AL196:AR197"/>
    <mergeCell ref="AA187:AF187"/>
    <mergeCell ref="AA188:AC189"/>
    <mergeCell ref="AD188:AF189"/>
    <mergeCell ref="AD190:AF191"/>
    <mergeCell ref="AA190:AC191"/>
    <mergeCell ref="AA195:AF195"/>
    <mergeCell ref="AA196:AC197"/>
    <mergeCell ref="AD196:AF197"/>
    <mergeCell ref="Q191:R191"/>
    <mergeCell ref="E190:E191"/>
    <mergeCell ref="N188:O188"/>
    <mergeCell ref="N189:O189"/>
    <mergeCell ref="E200:E201"/>
    <mergeCell ref="F200:I200"/>
    <mergeCell ref="N200:O200"/>
    <mergeCell ref="Q200:R200"/>
    <mergeCell ref="S200:Z201"/>
    <mergeCell ref="AG200:AH201"/>
    <mergeCell ref="AI200:AI201"/>
    <mergeCell ref="AJ200:AK201"/>
    <mergeCell ref="AL200:AR201"/>
    <mergeCell ref="F201:I201"/>
    <mergeCell ref="N201:O201"/>
    <mergeCell ref="Q201:R201"/>
    <mergeCell ref="S198:Z199"/>
    <mergeCell ref="AG198:AH199"/>
    <mergeCell ref="AI198:AI199"/>
    <mergeCell ref="AJ198:AK199"/>
    <mergeCell ref="AA198:AC199"/>
    <mergeCell ref="AD198:AF199"/>
    <mergeCell ref="AA200:AC201"/>
    <mergeCell ref="AD200:AF201"/>
    <mergeCell ref="E212:E213"/>
    <mergeCell ref="F212:I212"/>
    <mergeCell ref="AL202:AR203"/>
    <mergeCell ref="F203:I203"/>
    <mergeCell ref="N203:O203"/>
    <mergeCell ref="Q203:R203"/>
    <mergeCell ref="E204:E205"/>
    <mergeCell ref="F204:I204"/>
    <mergeCell ref="N204:O204"/>
    <mergeCell ref="Q204:R204"/>
    <mergeCell ref="S204:Z205"/>
    <mergeCell ref="AG204:AH205"/>
    <mergeCell ref="AI204:AI205"/>
    <mergeCell ref="AJ204:AK205"/>
    <mergeCell ref="AL204:AR205"/>
    <mergeCell ref="F205:I205"/>
    <mergeCell ref="N205:O205"/>
    <mergeCell ref="Q205:R205"/>
    <mergeCell ref="E202:E203"/>
    <mergeCell ref="F202:I202"/>
    <mergeCell ref="N202:O202"/>
    <mergeCell ref="Q202:R202"/>
    <mergeCell ref="S202:Z203"/>
    <mergeCell ref="AG202:AH203"/>
    <mergeCell ref="AI202:AI203"/>
    <mergeCell ref="AJ202:AK203"/>
    <mergeCell ref="N212:O212"/>
    <mergeCell ref="Q212:R212"/>
    <mergeCell ref="S212:Z213"/>
    <mergeCell ref="B209:B219"/>
    <mergeCell ref="C209:D219"/>
    <mergeCell ref="F209:I209"/>
    <mergeCell ref="J209:R209"/>
    <mergeCell ref="S209:Z209"/>
    <mergeCell ref="E210:E211"/>
    <mergeCell ref="F210:I210"/>
    <mergeCell ref="N210:O210"/>
    <mergeCell ref="Q210:R210"/>
    <mergeCell ref="S210:Z211"/>
    <mergeCell ref="F211:I211"/>
    <mergeCell ref="N211:O211"/>
    <mergeCell ref="Q218:R218"/>
    <mergeCell ref="S218:Z219"/>
    <mergeCell ref="F215:I215"/>
    <mergeCell ref="N215:O215"/>
    <mergeCell ref="Q215:R215"/>
    <mergeCell ref="E216:E217"/>
    <mergeCell ref="F216:I216"/>
    <mergeCell ref="N216:O216"/>
    <mergeCell ref="Q216:R216"/>
    <mergeCell ref="S216:Z217"/>
    <mergeCell ref="F217:I217"/>
    <mergeCell ref="N217:O217"/>
    <mergeCell ref="Q217:R217"/>
    <mergeCell ref="E214:E215"/>
    <mergeCell ref="F214:I214"/>
    <mergeCell ref="N214:O214"/>
    <mergeCell ref="AT234:AW235"/>
    <mergeCell ref="N239:O239"/>
    <mergeCell ref="AA234:AC235"/>
    <mergeCell ref="AD234:AF235"/>
    <mergeCell ref="AA236:AC237"/>
    <mergeCell ref="AD236:AF237"/>
    <mergeCell ref="AA238:AC239"/>
    <mergeCell ref="AD238:AF239"/>
    <mergeCell ref="E236:E237"/>
    <mergeCell ref="F236:I236"/>
    <mergeCell ref="E238:E239"/>
    <mergeCell ref="F219:I219"/>
    <mergeCell ref="N219:O219"/>
    <mergeCell ref="Q219:R219"/>
    <mergeCell ref="F223:I223"/>
    <mergeCell ref="J223:R223"/>
    <mergeCell ref="S223:Z223"/>
    <mergeCell ref="AO223:AS223"/>
    <mergeCell ref="E224:E225"/>
    <mergeCell ref="F224:I224"/>
    <mergeCell ref="N224:O224"/>
    <mergeCell ref="Q224:R224"/>
    <mergeCell ref="S224:Z225"/>
    <mergeCell ref="AO224:AP225"/>
    <mergeCell ref="AQ224:AQ225"/>
    <mergeCell ref="AR224:AS225"/>
    <mergeCell ref="F225:I225"/>
    <mergeCell ref="N225:O225"/>
    <mergeCell ref="E218:E219"/>
    <mergeCell ref="E232:E233"/>
    <mergeCell ref="F232:I232"/>
    <mergeCell ref="N232:O232"/>
    <mergeCell ref="AT232:AW233"/>
    <mergeCell ref="AT230:AW231"/>
    <mergeCell ref="E230:E231"/>
    <mergeCell ref="F230:I230"/>
    <mergeCell ref="AQ230:AQ231"/>
    <mergeCell ref="AR230:AS231"/>
    <mergeCell ref="E228:E229"/>
    <mergeCell ref="F228:I228"/>
    <mergeCell ref="N228:O228"/>
    <mergeCell ref="Q228:R228"/>
    <mergeCell ref="S228:Z229"/>
    <mergeCell ref="AO228:AP229"/>
    <mergeCell ref="AQ228:AQ229"/>
    <mergeCell ref="AR228:AS229"/>
    <mergeCell ref="F229:I229"/>
    <mergeCell ref="N229:O229"/>
    <mergeCell ref="Q229:R229"/>
    <mergeCell ref="AG228:AJ229"/>
    <mergeCell ref="AD226:AF227"/>
    <mergeCell ref="F218:I218"/>
    <mergeCell ref="N218:O218"/>
    <mergeCell ref="AA223:AF223"/>
    <mergeCell ref="E226:E227"/>
    <mergeCell ref="F226:I226"/>
    <mergeCell ref="N226:O226"/>
    <mergeCell ref="Q226:R226"/>
    <mergeCell ref="S226:Z227"/>
    <mergeCell ref="AO226:AP227"/>
    <mergeCell ref="AQ226:AQ227"/>
    <mergeCell ref="AR226:AS227"/>
    <mergeCell ref="F227:I227"/>
    <mergeCell ref="N227:O227"/>
    <mergeCell ref="Q227:R227"/>
    <mergeCell ref="Q232:R232"/>
    <mergeCell ref="S232:Z233"/>
    <mergeCell ref="AO232:AP233"/>
    <mergeCell ref="AQ232:AQ233"/>
    <mergeCell ref="AR232:AS233"/>
    <mergeCell ref="F233:I233"/>
    <mergeCell ref="N233:O233"/>
    <mergeCell ref="Q233:R233"/>
    <mergeCell ref="AQ238:AQ239"/>
    <mergeCell ref="AR238:AS239"/>
    <mergeCell ref="F239:I239"/>
    <mergeCell ref="AA230:AC231"/>
    <mergeCell ref="AA240:AC241"/>
    <mergeCell ref="N236:O236"/>
    <mergeCell ref="Q236:R236"/>
    <mergeCell ref="S236:Z237"/>
    <mergeCell ref="AG236:AJ237"/>
    <mergeCell ref="AK236:AN237"/>
    <mergeCell ref="N230:O230"/>
    <mergeCell ref="Q230:R230"/>
    <mergeCell ref="S230:Z231"/>
    <mergeCell ref="AO230:AP231"/>
    <mergeCell ref="AK230:AN231"/>
    <mergeCell ref="AK232:AN233"/>
    <mergeCell ref="F231:I231"/>
    <mergeCell ref="N231:O231"/>
    <mergeCell ref="Q231:R231"/>
    <mergeCell ref="AQ236:AQ237"/>
    <mergeCell ref="AR236:AS237"/>
    <mergeCell ref="AQ234:AQ235"/>
    <mergeCell ref="AR234:AS235"/>
    <mergeCell ref="AG230:AJ231"/>
    <mergeCell ref="AG232:AJ233"/>
    <mergeCell ref="E234:E235"/>
    <mergeCell ref="F234:I234"/>
    <mergeCell ref="N234:O234"/>
    <mergeCell ref="Q234:R234"/>
    <mergeCell ref="S234:Z235"/>
    <mergeCell ref="AG234:AJ235"/>
    <mergeCell ref="AK234:AN235"/>
    <mergeCell ref="AO234:AP235"/>
    <mergeCell ref="F235:I235"/>
    <mergeCell ref="N235:O235"/>
    <mergeCell ref="F240:I240"/>
    <mergeCell ref="N240:O240"/>
    <mergeCell ref="Q240:R240"/>
    <mergeCell ref="S240:Z241"/>
    <mergeCell ref="AG240:AJ241"/>
    <mergeCell ref="AK240:AN241"/>
    <mergeCell ref="AO240:AP241"/>
    <mergeCell ref="F238:I238"/>
    <mergeCell ref="N238:O238"/>
    <mergeCell ref="Q238:R238"/>
    <mergeCell ref="S238:Z239"/>
    <mergeCell ref="AG238:AJ239"/>
    <mergeCell ref="AK238:AN239"/>
    <mergeCell ref="AO238:AP239"/>
    <mergeCell ref="AT236:AW237"/>
    <mergeCell ref="F237:I237"/>
    <mergeCell ref="N237:O237"/>
    <mergeCell ref="Q237:R237"/>
    <mergeCell ref="Q235:R235"/>
    <mergeCell ref="AA232:AC233"/>
    <mergeCell ref="AD232:AF233"/>
    <mergeCell ref="AD240:AF241"/>
    <mergeCell ref="B223:B243"/>
    <mergeCell ref="C223:D243"/>
    <mergeCell ref="AS187:AT187"/>
    <mergeCell ref="AS188:AT188"/>
    <mergeCell ref="AS189:AT189"/>
    <mergeCell ref="AS190:AT190"/>
    <mergeCell ref="AS191:AT191"/>
    <mergeCell ref="AS195:AT195"/>
    <mergeCell ref="AS196:AT196"/>
    <mergeCell ref="AS197:AT197"/>
    <mergeCell ref="AS198:AT198"/>
    <mergeCell ref="AS199:AT199"/>
    <mergeCell ref="AS200:AT200"/>
    <mergeCell ref="AS201:AT201"/>
    <mergeCell ref="AS202:AT202"/>
    <mergeCell ref="AS203:AT203"/>
    <mergeCell ref="AS204:AT204"/>
    <mergeCell ref="AS205:AT205"/>
    <mergeCell ref="AQ240:AQ241"/>
    <mergeCell ref="AR240:AS241"/>
    <mergeCell ref="AT240:AW241"/>
    <mergeCell ref="F241:I241"/>
    <mergeCell ref="N241:O241"/>
    <mergeCell ref="Q241:R241"/>
    <mergeCell ref="E242:E243"/>
    <mergeCell ref="F242:I242"/>
    <mergeCell ref="AO236:AP237"/>
    <mergeCell ref="AK242:AN243"/>
    <mergeCell ref="AO242:AP243"/>
    <mergeCell ref="AQ242:AQ243"/>
    <mergeCell ref="AR242:AS243"/>
    <mergeCell ref="E240:E241"/>
    <mergeCell ref="F60:H60"/>
    <mergeCell ref="F61:H61"/>
    <mergeCell ref="E73:H73"/>
    <mergeCell ref="AX243:AY243"/>
    <mergeCell ref="F2:G2"/>
    <mergeCell ref="AX227:AY227"/>
    <mergeCell ref="AX228:AY228"/>
    <mergeCell ref="AX229:AY229"/>
    <mergeCell ref="AX230:AY230"/>
    <mergeCell ref="AX231:AY231"/>
    <mergeCell ref="AX232:AY232"/>
    <mergeCell ref="AX233:AY233"/>
    <mergeCell ref="AX234:AY234"/>
    <mergeCell ref="AX235:AY235"/>
    <mergeCell ref="AX223:AY223"/>
    <mergeCell ref="AX224:AY224"/>
    <mergeCell ref="AX225:AY225"/>
    <mergeCell ref="AX226:AY226"/>
    <mergeCell ref="N242:O242"/>
    <mergeCell ref="Q242:R242"/>
    <mergeCell ref="S242:Z243"/>
    <mergeCell ref="AG242:AJ243"/>
    <mergeCell ref="L43:N43"/>
    <mergeCell ref="O48:V48"/>
    <mergeCell ref="AA54:AB54"/>
    <mergeCell ref="Q79:R79"/>
    <mergeCell ref="Q80:R80"/>
    <mergeCell ref="Q81:R81"/>
    <mergeCell ref="Q82:R82"/>
    <mergeCell ref="Q83:R83"/>
    <mergeCell ref="Q84:R84"/>
    <mergeCell ref="Q85:R85"/>
    <mergeCell ref="Q86:R86"/>
    <mergeCell ref="Q87:R87"/>
    <mergeCell ref="Q88:R88"/>
    <mergeCell ref="Q89:R89"/>
    <mergeCell ref="AA242:AC243"/>
    <mergeCell ref="AD242:AF243"/>
    <mergeCell ref="AA224:AC225"/>
    <mergeCell ref="AD224:AF225"/>
    <mergeCell ref="Q213:R213"/>
    <mergeCell ref="S190:Z191"/>
    <mergeCell ref="Q188:R188"/>
    <mergeCell ref="Q189:R189"/>
    <mergeCell ref="Q190:R190"/>
    <mergeCell ref="J187:R187"/>
    <mergeCell ref="S188:Z189"/>
    <mergeCell ref="R173:S173"/>
    <mergeCell ref="N172:O172"/>
    <mergeCell ref="N170:O170"/>
    <mergeCell ref="P170:Q170"/>
    <mergeCell ref="P171:Q171"/>
    <mergeCell ref="P172:Q172"/>
    <mergeCell ref="P173:Q173"/>
    <mergeCell ref="Q225:R225"/>
    <mergeCell ref="AA226:AC227"/>
    <mergeCell ref="F243:I243"/>
    <mergeCell ref="N243:O243"/>
    <mergeCell ref="Q243:R243"/>
    <mergeCell ref="Q239:R239"/>
    <mergeCell ref="AG226:AJ227"/>
    <mergeCell ref="AA228:AC229"/>
    <mergeCell ref="AD228:AF229"/>
    <mergeCell ref="AD230:AF231"/>
    <mergeCell ref="AG223:AJ223"/>
    <mergeCell ref="AG224:AJ225"/>
    <mergeCell ref="AJ190:AK191"/>
    <mergeCell ref="AI190:AI191"/>
    <mergeCell ref="F187:I187"/>
    <mergeCell ref="F188:I188"/>
    <mergeCell ref="F189:I189"/>
    <mergeCell ref="F190:I190"/>
    <mergeCell ref="N190:O190"/>
    <mergeCell ref="N191:O191"/>
    <mergeCell ref="AG190:AH191"/>
    <mergeCell ref="AJ188:AK189"/>
    <mergeCell ref="AI188:AI189"/>
    <mergeCell ref="AG188:AH189"/>
    <mergeCell ref="AK223:AN223"/>
    <mergeCell ref="AK224:AN225"/>
    <mergeCell ref="AK226:AN227"/>
    <mergeCell ref="AK228:AN229"/>
    <mergeCell ref="Q214:R214"/>
    <mergeCell ref="S214:Z215"/>
    <mergeCell ref="Q211:R211"/>
    <mergeCell ref="F213:I213"/>
    <mergeCell ref="N213:O213"/>
    <mergeCell ref="AA209:AF209"/>
    <mergeCell ref="C56:E68"/>
    <mergeCell ref="F56:H57"/>
    <mergeCell ref="I56:V56"/>
    <mergeCell ref="F58:H58"/>
    <mergeCell ref="O75:P75"/>
    <mergeCell ref="K46:L46"/>
    <mergeCell ref="K47:L47"/>
    <mergeCell ref="D48:G48"/>
    <mergeCell ref="C45:D47"/>
    <mergeCell ref="Q69:R69"/>
    <mergeCell ref="Q70:R70"/>
    <mergeCell ref="Q71:R71"/>
    <mergeCell ref="Q72:R72"/>
    <mergeCell ref="Q73:R73"/>
    <mergeCell ref="Q74:R74"/>
    <mergeCell ref="Q75:R75"/>
    <mergeCell ref="Q76:R76"/>
    <mergeCell ref="J69:N69"/>
    <mergeCell ref="O69:P69"/>
    <mergeCell ref="O70:P70"/>
    <mergeCell ref="O71:P71"/>
    <mergeCell ref="O72:P72"/>
    <mergeCell ref="E47:J47"/>
    <mergeCell ref="T64:U64"/>
    <mergeCell ref="T65:U65"/>
    <mergeCell ref="F59:H59"/>
    <mergeCell ref="F62:H62"/>
    <mergeCell ref="F66:H66"/>
    <mergeCell ref="I63:R63"/>
    <mergeCell ref="F63:H64"/>
    <mergeCell ref="F67:V68"/>
    <mergeCell ref="J73:N73"/>
  </mergeCells>
  <phoneticPr fontId="4"/>
  <conditionalFormatting sqref="I5:L5">
    <cfRule type="expression" dxfId="947" priority="2016">
      <formula>$I$5=""</formula>
    </cfRule>
  </conditionalFormatting>
  <conditionalFormatting sqref="I6:J6">
    <cfRule type="expression" dxfId="946" priority="2015">
      <formula>$I$6=""</formula>
    </cfRule>
  </conditionalFormatting>
  <conditionalFormatting sqref="I9:J9">
    <cfRule type="expression" dxfId="945" priority="2014">
      <formula>$I$9=""</formula>
    </cfRule>
  </conditionalFormatting>
  <conditionalFormatting sqref="I11:R13 I14:I15 N14:N15">
    <cfRule type="expression" dxfId="944" priority="2013">
      <formula>I11=""</formula>
    </cfRule>
  </conditionalFormatting>
  <conditionalFormatting sqref="H17:V17">
    <cfRule type="expression" dxfId="943" priority="2012">
      <formula>$H$17=""</formula>
    </cfRule>
  </conditionalFormatting>
  <conditionalFormatting sqref="Y17">
    <cfRule type="expression" dxfId="942" priority="2011">
      <formula>Y17&lt;1</formula>
    </cfRule>
  </conditionalFormatting>
  <conditionalFormatting sqref="AA17 AD17 AF17 AI17 AL17">
    <cfRule type="expression" dxfId="941" priority="2010">
      <formula>AA17=""</formula>
    </cfRule>
  </conditionalFormatting>
  <conditionalFormatting sqref="E40:S40">
    <cfRule type="expression" dxfId="940" priority="2009">
      <formula>E40=""</formula>
    </cfRule>
  </conditionalFormatting>
  <conditionalFormatting sqref="H19:AM28">
    <cfRule type="expression" dxfId="939" priority="2008">
      <formula>OR($D19="",$D19="　")</formula>
    </cfRule>
  </conditionalFormatting>
  <conditionalFormatting sqref="L31:AM31">
    <cfRule type="expression" dxfId="938" priority="2005">
      <formula>OR($D31="",$D31="　")</formula>
    </cfRule>
  </conditionalFormatting>
  <conditionalFormatting sqref="AB1">
    <cfRule type="expression" dxfId="937" priority="2003">
      <formula>$Z$2=0</formula>
    </cfRule>
    <cfRule type="expression" dxfId="936" priority="2004">
      <formula>$Z$2&gt;0</formula>
    </cfRule>
  </conditionalFormatting>
  <conditionalFormatting sqref="W2:Z2">
    <cfRule type="expression" dxfId="935" priority="2001">
      <formula>$Z$2&gt;0</formula>
    </cfRule>
    <cfRule type="expression" dxfId="934" priority="2002">
      <formula>$Z$2=0</formula>
    </cfRule>
  </conditionalFormatting>
  <conditionalFormatting sqref="AN17:AO17">
    <cfRule type="expression" dxfId="933" priority="1990">
      <formula>AN17=""</formula>
    </cfRule>
    <cfRule type="expression" dxfId="932" priority="1997">
      <formula>AN17&lt;&gt;"OK"</formula>
    </cfRule>
    <cfRule type="expression" dxfId="931" priority="2000">
      <formula>AN17="OK"</formula>
    </cfRule>
  </conditionalFormatting>
  <conditionalFormatting sqref="AN19:AO28">
    <cfRule type="expression" dxfId="930" priority="1987">
      <formula>AN19=""</formula>
    </cfRule>
    <cfRule type="expression" dxfId="929" priority="1988">
      <formula>AN19&lt;&gt;"OK"</formula>
    </cfRule>
    <cfRule type="expression" dxfId="928" priority="1989">
      <formula>AN19="OK"</formula>
    </cfRule>
  </conditionalFormatting>
  <conditionalFormatting sqref="K175:L177">
    <cfRule type="expression" dxfId="927" priority="1951">
      <formula>K175=""</formula>
    </cfRule>
    <cfRule type="expression" dxfId="926" priority="1952">
      <formula>K175&lt;&gt;"OK"</formula>
    </cfRule>
    <cfRule type="expression" dxfId="925" priority="1953">
      <formula>K175="OK"</formula>
    </cfRule>
  </conditionalFormatting>
  <conditionalFormatting sqref="AN31:AO35">
    <cfRule type="expression" dxfId="924" priority="1981">
      <formula>AN31=""</formula>
    </cfRule>
    <cfRule type="expression" dxfId="923" priority="1982">
      <formula>AN31&lt;&gt;"OK"</formula>
    </cfRule>
    <cfRule type="expression" dxfId="922" priority="1983">
      <formula>AN31="OK"</formula>
    </cfRule>
  </conditionalFormatting>
  <conditionalFormatting sqref="W54:Z54 W49:Z50 Y51:Z53">
    <cfRule type="expression" dxfId="921" priority="1978">
      <formula>W49=""</formula>
    </cfRule>
    <cfRule type="expression" dxfId="920" priority="1979">
      <formula>W49&lt;&gt;"OK"</formula>
    </cfRule>
    <cfRule type="expression" dxfId="919" priority="1980">
      <formula>W49="OK"</formula>
    </cfRule>
  </conditionalFormatting>
  <conditionalFormatting sqref="T65:U65">
    <cfRule type="expression" dxfId="918" priority="1975">
      <formula>T65=""</formula>
    </cfRule>
    <cfRule type="expression" dxfId="917" priority="1976">
      <formula>T65&lt;&gt;"OK"</formula>
    </cfRule>
    <cfRule type="expression" dxfId="916" priority="1977">
      <formula>T65="OK"</formula>
    </cfRule>
  </conditionalFormatting>
  <conditionalFormatting sqref="P156">
    <cfRule type="expression" dxfId="915" priority="1969">
      <formula>P156=""</formula>
    </cfRule>
    <cfRule type="expression" dxfId="914" priority="1970">
      <formula>P156&lt;&gt;"OK"</formula>
    </cfRule>
    <cfRule type="expression" dxfId="913" priority="1971">
      <formula>P156="OK"</formula>
    </cfRule>
  </conditionalFormatting>
  <conditionalFormatting sqref="P167">
    <cfRule type="expression" dxfId="912" priority="1966">
      <formula>P167=""</formula>
    </cfRule>
    <cfRule type="expression" dxfId="911" priority="1967">
      <formula>P167&lt;&gt;"OK"</formula>
    </cfRule>
    <cfRule type="expression" dxfId="910" priority="1968">
      <formula>P167="OK"</formula>
    </cfRule>
  </conditionalFormatting>
  <conditionalFormatting sqref="P171:S171">
    <cfRule type="expression" dxfId="909" priority="1963">
      <formula>P171=""</formula>
    </cfRule>
    <cfRule type="expression" dxfId="908" priority="1964">
      <formula>P171&lt;&gt;"OK"</formula>
    </cfRule>
    <cfRule type="expression" dxfId="907" priority="1965">
      <formula>P171="OK"</formula>
    </cfRule>
  </conditionalFormatting>
  <conditionalFormatting sqref="P173:Q173">
    <cfRule type="expression" dxfId="906" priority="1957">
      <formula>P173=""</formula>
    </cfRule>
    <cfRule type="expression" dxfId="905" priority="1958">
      <formula>P173&lt;&gt;"OK"</formula>
    </cfRule>
    <cfRule type="expression" dxfId="904" priority="1959">
      <formula>P173="OK"</formula>
    </cfRule>
  </conditionalFormatting>
  <conditionalFormatting sqref="R173:S173">
    <cfRule type="expression" dxfId="903" priority="1954">
      <formula>R173=""</formula>
    </cfRule>
    <cfRule type="expression" dxfId="902" priority="1955">
      <formula>R173&lt;&gt;"OK"</formula>
    </cfRule>
    <cfRule type="expression" dxfId="901" priority="1956">
      <formula>R173="OK"</formula>
    </cfRule>
  </conditionalFormatting>
  <conditionalFormatting sqref="L32:AM35">
    <cfRule type="expression" dxfId="900" priority="1949">
      <formula>OR($D32="",$D32="　")</formula>
    </cfRule>
  </conditionalFormatting>
  <conditionalFormatting sqref="B184:I185">
    <cfRule type="expression" dxfId="899" priority="1947" stopIfTrue="1">
      <formula>$I$182="無し"</formula>
    </cfRule>
    <cfRule type="expression" dxfId="898" priority="1948" stopIfTrue="1">
      <formula>$I$182="有り"</formula>
    </cfRule>
  </conditionalFormatting>
  <conditionalFormatting sqref="I182:J182">
    <cfRule type="expression" dxfId="897" priority="1946">
      <formula>OR($I$182="",$I$182="　")</formula>
    </cfRule>
  </conditionalFormatting>
  <conditionalFormatting sqref="K188">
    <cfRule type="expression" dxfId="896" priority="1937">
      <formula>AND($K188="",$J188=1)</formula>
    </cfRule>
    <cfRule type="expression" dxfId="895" priority="1944">
      <formula>$J188&lt;&gt;1</formula>
    </cfRule>
  </conditionalFormatting>
  <conditionalFormatting sqref="M189">
    <cfRule type="expression" dxfId="894" priority="1941">
      <formula>$J189&lt;&gt;6</formula>
    </cfRule>
  </conditionalFormatting>
  <conditionalFormatting sqref="L188">
    <cfRule type="expression" dxfId="893" priority="1936">
      <formula>AND($J188=1,$L188="")</formula>
    </cfRule>
    <cfRule type="expression" dxfId="892" priority="1940">
      <formula>$J188&lt;&gt;1</formula>
    </cfRule>
  </conditionalFormatting>
  <conditionalFormatting sqref="K189">
    <cfRule type="expression" dxfId="891" priority="1933">
      <formula>AND($K189="",$J189=1)</formula>
    </cfRule>
    <cfRule type="expression" dxfId="890" priority="1935">
      <formula>$J189&lt;&gt;1</formula>
    </cfRule>
  </conditionalFormatting>
  <conditionalFormatting sqref="L189">
    <cfRule type="expression" dxfId="889" priority="1932">
      <formula>AND($J189=1,$L189="")</formula>
    </cfRule>
    <cfRule type="expression" dxfId="888" priority="1934">
      <formula>$J189&lt;&gt;1</formula>
    </cfRule>
  </conditionalFormatting>
  <conditionalFormatting sqref="M189">
    <cfRule type="expression" dxfId="887" priority="1931">
      <formula>AND($J189=6,$M189="")</formula>
    </cfRule>
  </conditionalFormatting>
  <conditionalFormatting sqref="M188">
    <cfRule type="expression" dxfId="886" priority="1930">
      <formula>$J188&lt;&gt;6</formula>
    </cfRule>
  </conditionalFormatting>
  <conditionalFormatting sqref="M188">
    <cfRule type="expression" dxfId="885" priority="1929">
      <formula>AND($J188=6,$M188="")</formula>
    </cfRule>
  </conditionalFormatting>
  <conditionalFormatting sqref="Q188:R188">
    <cfRule type="expression" dxfId="884" priority="1905">
      <formula>AND($J188&lt;&gt;"",$Q188="")</formula>
    </cfRule>
  </conditionalFormatting>
  <conditionalFormatting sqref="S188:Z189">
    <cfRule type="expression" dxfId="883" priority="1903">
      <formula>AND($J188&lt;&gt;"",S188="")</formula>
    </cfRule>
  </conditionalFormatting>
  <conditionalFormatting sqref="Q188:R188 S224:Z225 S188:Z189 AG188:AR191 S196:Z197 AG196:AR205 AG228 AG230 AG232 AT230 AT228 AT226 AT224 AK224 AK228 AK230 AK232 AO224:AS243 K188:N188">
    <cfRule type="expression" dxfId="882" priority="180" stopIfTrue="1">
      <formula>$J188=""</formula>
    </cfRule>
  </conditionalFormatting>
  <conditionalFormatting sqref="K189:M189">
    <cfRule type="expression" dxfId="881" priority="1892" stopIfTrue="1">
      <formula>$J189=""</formula>
    </cfRule>
  </conditionalFormatting>
  <conditionalFormatting sqref="K191">
    <cfRule type="expression" dxfId="880" priority="1884">
      <formula>AND($K191="",$J191=1)</formula>
    </cfRule>
    <cfRule type="expression" dxfId="879" priority="1886">
      <formula>$J191&lt;&gt;1</formula>
    </cfRule>
  </conditionalFormatting>
  <conditionalFormatting sqref="L191">
    <cfRule type="expression" dxfId="878" priority="1883">
      <formula>AND($J191=1,$L191="")</formula>
    </cfRule>
    <cfRule type="expression" dxfId="877" priority="1885">
      <formula>$J191&lt;&gt;1</formula>
    </cfRule>
  </conditionalFormatting>
  <conditionalFormatting sqref="K191:L191">
    <cfRule type="expression" dxfId="876" priority="1858" stopIfTrue="1">
      <formula>$J191=""</formula>
    </cfRule>
  </conditionalFormatting>
  <conditionalFormatting sqref="M191">
    <cfRule type="expression" dxfId="875" priority="1857">
      <formula>$J191&lt;&gt;6</formula>
    </cfRule>
  </conditionalFormatting>
  <conditionalFormatting sqref="M191">
    <cfRule type="expression" dxfId="874" priority="1856">
      <formula>AND($J191=6,$M191="")</formula>
    </cfRule>
  </conditionalFormatting>
  <conditionalFormatting sqref="M191">
    <cfRule type="expression" dxfId="873" priority="1852" stopIfTrue="1">
      <formula>$J191=""</formula>
    </cfRule>
  </conditionalFormatting>
  <conditionalFormatting sqref="S190:Z191">
    <cfRule type="expression" dxfId="872" priority="1847">
      <formula>AND($J190&lt;&gt;"",S190="")</formula>
    </cfRule>
  </conditionalFormatting>
  <conditionalFormatting sqref="S190:Z191">
    <cfRule type="expression" dxfId="871" priority="1846" stopIfTrue="1">
      <formula>$J190=""</formula>
    </cfRule>
  </conditionalFormatting>
  <conditionalFormatting sqref="M197">
    <cfRule type="expression" dxfId="870" priority="1844">
      <formula>$J197&lt;&gt;6</formula>
    </cfRule>
  </conditionalFormatting>
  <conditionalFormatting sqref="K197">
    <cfRule type="expression" dxfId="869" priority="1838">
      <formula>AND($K197="",$J197=1)</formula>
    </cfRule>
    <cfRule type="expression" dxfId="868" priority="1840">
      <formula>$J197&lt;&gt;1</formula>
    </cfRule>
  </conditionalFormatting>
  <conditionalFormatting sqref="L197">
    <cfRule type="expression" dxfId="867" priority="1837">
      <formula>AND($J197=1,$L197="")</formula>
    </cfRule>
    <cfRule type="expression" dxfId="866" priority="1839">
      <formula>$J197&lt;&gt;1</formula>
    </cfRule>
  </conditionalFormatting>
  <conditionalFormatting sqref="M197">
    <cfRule type="expression" dxfId="865" priority="1836">
      <formula>AND($J197=6,$M197="")</formula>
    </cfRule>
  </conditionalFormatting>
  <conditionalFormatting sqref="S196:Z197">
    <cfRule type="expression" dxfId="864" priority="1818">
      <formula>AND($J196&lt;&gt;"",S196="")</formula>
    </cfRule>
  </conditionalFormatting>
  <conditionalFormatting sqref="K197:M197">
    <cfRule type="expression" dxfId="863" priority="1812" stopIfTrue="1">
      <formula>$J197=""</formula>
    </cfRule>
  </conditionalFormatting>
  <conditionalFormatting sqref="K199">
    <cfRule type="expression" dxfId="862" priority="1805">
      <formula>AND($K199="",$J199=1)</formula>
    </cfRule>
    <cfRule type="expression" dxfId="861" priority="1807">
      <formula>$J199&lt;&gt;1</formula>
    </cfRule>
  </conditionalFormatting>
  <conditionalFormatting sqref="L199">
    <cfRule type="expression" dxfId="860" priority="1804">
      <formula>AND($J199=1,$L199="")</formula>
    </cfRule>
    <cfRule type="expression" dxfId="859" priority="1806">
      <formula>$J199&lt;&gt;1</formula>
    </cfRule>
  </conditionalFormatting>
  <conditionalFormatting sqref="K199:L199">
    <cfRule type="expression" dxfId="858" priority="1785" stopIfTrue="1">
      <formula>$J199=""</formula>
    </cfRule>
  </conditionalFormatting>
  <conditionalFormatting sqref="M199">
    <cfRule type="expression" dxfId="857" priority="1784">
      <formula>$J199&lt;&gt;6</formula>
    </cfRule>
  </conditionalFormatting>
  <conditionalFormatting sqref="M199">
    <cfRule type="expression" dxfId="856" priority="1783">
      <formula>AND($J199=6,$M199="")</formula>
    </cfRule>
  </conditionalFormatting>
  <conditionalFormatting sqref="M199">
    <cfRule type="expression" dxfId="855" priority="1779" stopIfTrue="1">
      <formula>$J199=""</formula>
    </cfRule>
  </conditionalFormatting>
  <conditionalFormatting sqref="S198:Z199">
    <cfRule type="expression" dxfId="854" priority="1774">
      <formula>AND($J198&lt;&gt;"",S198="")</formula>
    </cfRule>
  </conditionalFormatting>
  <conditionalFormatting sqref="S198:Z199">
    <cfRule type="expression" dxfId="853" priority="1773" stopIfTrue="1">
      <formula>$J198=""</formula>
    </cfRule>
  </conditionalFormatting>
  <conditionalFormatting sqref="K201">
    <cfRule type="expression" dxfId="852" priority="1766">
      <formula>AND($K201="",$J201=1)</formula>
    </cfRule>
    <cfRule type="expression" dxfId="851" priority="1768">
      <formula>$J201&lt;&gt;1</formula>
    </cfRule>
  </conditionalFormatting>
  <conditionalFormatting sqref="L201">
    <cfRule type="expression" dxfId="850" priority="1765">
      <formula>AND($J201=1,$L201="")</formula>
    </cfRule>
    <cfRule type="expression" dxfId="849" priority="1767">
      <formula>$J201&lt;&gt;1</formula>
    </cfRule>
  </conditionalFormatting>
  <conditionalFormatting sqref="K201:L201">
    <cfRule type="expression" dxfId="848" priority="1746" stopIfTrue="1">
      <formula>$J201=""</formula>
    </cfRule>
  </conditionalFormatting>
  <conditionalFormatting sqref="M201">
    <cfRule type="expression" dxfId="847" priority="1745">
      <formula>$J201&lt;&gt;6</formula>
    </cfRule>
  </conditionalFormatting>
  <conditionalFormatting sqref="M201">
    <cfRule type="expression" dxfId="846" priority="1744">
      <formula>AND($J201=6,$M201="")</formula>
    </cfRule>
  </conditionalFormatting>
  <conditionalFormatting sqref="M201">
    <cfRule type="expression" dxfId="845" priority="1740" stopIfTrue="1">
      <formula>$J201=""</formula>
    </cfRule>
  </conditionalFormatting>
  <conditionalFormatting sqref="S200:Z201">
    <cfRule type="expression" dxfId="844" priority="1735">
      <formula>AND($J200&lt;&gt;"",S200="")</formula>
    </cfRule>
  </conditionalFormatting>
  <conditionalFormatting sqref="S200:Z201">
    <cfRule type="expression" dxfId="843" priority="1734" stopIfTrue="1">
      <formula>$J200=""</formula>
    </cfRule>
  </conditionalFormatting>
  <conditionalFormatting sqref="K203">
    <cfRule type="expression" dxfId="842" priority="1727">
      <formula>AND($K203="",$J203=1)</formula>
    </cfRule>
    <cfRule type="expression" dxfId="841" priority="1729">
      <formula>$J203&lt;&gt;1</formula>
    </cfRule>
  </conditionalFormatting>
  <conditionalFormatting sqref="L203">
    <cfRule type="expression" dxfId="840" priority="1726">
      <formula>AND($J203=1,$L203="")</formula>
    </cfRule>
    <cfRule type="expression" dxfId="839" priority="1728">
      <formula>$J203&lt;&gt;1</formula>
    </cfRule>
  </conditionalFormatting>
  <conditionalFormatting sqref="K203:L203">
    <cfRule type="expression" dxfId="838" priority="1707" stopIfTrue="1">
      <formula>$J203=""</formula>
    </cfRule>
  </conditionalFormatting>
  <conditionalFormatting sqref="M203">
    <cfRule type="expression" dxfId="837" priority="1706">
      <formula>$J203&lt;&gt;6</formula>
    </cfRule>
  </conditionalFormatting>
  <conditionalFormatting sqref="M203">
    <cfRule type="expression" dxfId="836" priority="1705">
      <formula>AND($J203=6,$M203="")</formula>
    </cfRule>
  </conditionalFormatting>
  <conditionalFormatting sqref="M203">
    <cfRule type="expression" dxfId="835" priority="1701" stopIfTrue="1">
      <formula>$J203=""</formula>
    </cfRule>
  </conditionalFormatting>
  <conditionalFormatting sqref="S202:Z203">
    <cfRule type="expression" dxfId="834" priority="1696">
      <formula>AND($J202&lt;&gt;"",S202="")</formula>
    </cfRule>
  </conditionalFormatting>
  <conditionalFormatting sqref="S202:Z203">
    <cfRule type="expression" dxfId="833" priority="1695" stopIfTrue="1">
      <formula>$J202=""</formula>
    </cfRule>
  </conditionalFormatting>
  <conditionalFormatting sqref="K205">
    <cfRule type="expression" dxfId="832" priority="1688">
      <formula>AND($K205="",$J205=1)</formula>
    </cfRule>
    <cfRule type="expression" dxfId="831" priority="1690">
      <formula>$J205&lt;&gt;1</formula>
    </cfRule>
  </conditionalFormatting>
  <conditionalFormatting sqref="L205">
    <cfRule type="expression" dxfId="830" priority="1687">
      <formula>AND($J205=1,$L205="")</formula>
    </cfRule>
    <cfRule type="expression" dxfId="829" priority="1689">
      <formula>$J205&lt;&gt;1</formula>
    </cfRule>
  </conditionalFormatting>
  <conditionalFormatting sqref="K205:L205">
    <cfRule type="expression" dxfId="828" priority="1668" stopIfTrue="1">
      <formula>$J205=""</formula>
    </cfRule>
  </conditionalFormatting>
  <conditionalFormatting sqref="M205">
    <cfRule type="expression" dxfId="827" priority="1667">
      <formula>$J205&lt;&gt;6</formula>
    </cfRule>
  </conditionalFormatting>
  <conditionalFormatting sqref="M205">
    <cfRule type="expression" dxfId="826" priority="1666">
      <formula>AND($J205=6,$M205="")</formula>
    </cfRule>
  </conditionalFormatting>
  <conditionalFormatting sqref="M205">
    <cfRule type="expression" dxfId="825" priority="1662" stopIfTrue="1">
      <formula>$J205=""</formula>
    </cfRule>
  </conditionalFormatting>
  <conditionalFormatting sqref="S204:Z205">
    <cfRule type="expression" dxfId="824" priority="1657">
      <formula>AND($J204&lt;&gt;"",S204="")</formula>
    </cfRule>
  </conditionalFormatting>
  <conditionalFormatting sqref="S204:Z205">
    <cfRule type="expression" dxfId="823" priority="1656" stopIfTrue="1">
      <formula>$J204=""</formula>
    </cfRule>
  </conditionalFormatting>
  <conditionalFormatting sqref="P188">
    <cfRule type="expression" dxfId="822" priority="1655" stopIfTrue="1">
      <formula>AND($J188&lt;&gt;1,J188&lt;&gt;6)</formula>
    </cfRule>
    <cfRule type="expression" dxfId="821" priority="178" stopIfTrue="1">
      <formula>AND(OR($J188=1,$J188=6),$P188&lt;&gt;"")</formula>
    </cfRule>
  </conditionalFormatting>
  <conditionalFormatting sqref="K189:M191 K196:M205 K210:M219 K224:M243 P188:R188 K188:N188">
    <cfRule type="expression" dxfId="820" priority="182" stopIfTrue="1">
      <formula>$J188=7</formula>
    </cfRule>
  </conditionalFormatting>
  <conditionalFormatting sqref="K190">
    <cfRule type="expression" dxfId="819" priority="1640">
      <formula>AND($K190="",$J190=1)</formula>
    </cfRule>
    <cfRule type="expression" dxfId="818" priority="1642">
      <formula>$J190&lt;&gt;1</formula>
    </cfRule>
  </conditionalFormatting>
  <conditionalFormatting sqref="L190">
    <cfRule type="expression" dxfId="817" priority="1639">
      <formula>AND($J190=1,$L190="")</formula>
    </cfRule>
    <cfRule type="expression" dxfId="816" priority="1641">
      <formula>$J190&lt;&gt;1</formula>
    </cfRule>
  </conditionalFormatting>
  <conditionalFormatting sqref="M190">
    <cfRule type="expression" dxfId="815" priority="1638">
      <formula>$J190&lt;&gt;6</formula>
    </cfRule>
  </conditionalFormatting>
  <conditionalFormatting sqref="M190">
    <cfRule type="expression" dxfId="814" priority="1637">
      <formula>AND($J190=6,$M190="")</formula>
    </cfRule>
  </conditionalFormatting>
  <conditionalFormatting sqref="K190:M190">
    <cfRule type="expression" dxfId="813" priority="1629" stopIfTrue="1">
      <formula>$J190=""</formula>
    </cfRule>
  </conditionalFormatting>
  <conditionalFormatting sqref="K190:M190">
    <cfRule type="expression" dxfId="812" priority="1625" stopIfTrue="1">
      <formula>$J190=7</formula>
    </cfRule>
  </conditionalFormatting>
  <conditionalFormatting sqref="K196">
    <cfRule type="expression" dxfId="811" priority="1622">
      <formula>AND($K196="",$J196=1)</formula>
    </cfRule>
    <cfRule type="expression" dxfId="810" priority="1624">
      <formula>$J196&lt;&gt;1</formula>
    </cfRule>
  </conditionalFormatting>
  <conditionalFormatting sqref="L196">
    <cfRule type="expression" dxfId="809" priority="1621">
      <formula>AND($J196=1,$L196="")</formula>
    </cfRule>
    <cfRule type="expression" dxfId="808" priority="1623">
      <formula>$J196&lt;&gt;1</formula>
    </cfRule>
  </conditionalFormatting>
  <conditionalFormatting sqref="M196">
    <cfRule type="expression" dxfId="807" priority="1620">
      <formula>$J196&lt;&gt;6</formula>
    </cfRule>
  </conditionalFormatting>
  <conditionalFormatting sqref="M196">
    <cfRule type="expression" dxfId="806" priority="1619">
      <formula>AND($J196=6,$M196="")</formula>
    </cfRule>
  </conditionalFormatting>
  <conditionalFormatting sqref="K196:M196">
    <cfRule type="expression" dxfId="805" priority="1611" stopIfTrue="1">
      <formula>$J196=""</formula>
    </cfRule>
  </conditionalFormatting>
  <conditionalFormatting sqref="K196:M196">
    <cfRule type="expression" dxfId="804" priority="1607" stopIfTrue="1">
      <formula>$J196=7</formula>
    </cfRule>
  </conditionalFormatting>
  <conditionalFormatting sqref="K198">
    <cfRule type="expression" dxfId="803" priority="1604">
      <formula>AND($K198="",$J198=1)</formula>
    </cfRule>
    <cfRule type="expression" dxfId="802" priority="1606">
      <formula>$J198&lt;&gt;1</formula>
    </cfRule>
  </conditionalFormatting>
  <conditionalFormatting sqref="L198">
    <cfRule type="expression" dxfId="801" priority="1603">
      <formula>AND($J198=1,$L198="")</formula>
    </cfRule>
    <cfRule type="expression" dxfId="800" priority="1605">
      <formula>$J198&lt;&gt;1</formula>
    </cfRule>
  </conditionalFormatting>
  <conditionalFormatting sqref="M198">
    <cfRule type="expression" dxfId="799" priority="1602">
      <formula>$J198&lt;&gt;6</formula>
    </cfRule>
  </conditionalFormatting>
  <conditionalFormatting sqref="M198">
    <cfRule type="expression" dxfId="798" priority="1601">
      <formula>AND($J198=6,$M198="")</formula>
    </cfRule>
  </conditionalFormatting>
  <conditionalFormatting sqref="K198:M198">
    <cfRule type="expression" dxfId="797" priority="1593" stopIfTrue="1">
      <formula>$J198=""</formula>
    </cfRule>
  </conditionalFormatting>
  <conditionalFormatting sqref="K198:M198">
    <cfRule type="expression" dxfId="796" priority="1589" stopIfTrue="1">
      <formula>$J198=7</formula>
    </cfRule>
  </conditionalFormatting>
  <conditionalFormatting sqref="K200">
    <cfRule type="expression" dxfId="795" priority="1586">
      <formula>AND($K200="",$J200=1)</formula>
    </cfRule>
    <cfRule type="expression" dxfId="794" priority="1588">
      <formula>$J200&lt;&gt;1</formula>
    </cfRule>
  </conditionalFormatting>
  <conditionalFormatting sqref="L200">
    <cfRule type="expression" dxfId="793" priority="1585">
      <formula>AND($J200=1,$L200="")</formula>
    </cfRule>
    <cfRule type="expression" dxfId="792" priority="1587">
      <formula>$J200&lt;&gt;1</formula>
    </cfRule>
  </conditionalFormatting>
  <conditionalFormatting sqref="M200">
    <cfRule type="expression" dxfId="791" priority="1584">
      <formula>$J200&lt;&gt;6</formula>
    </cfRule>
  </conditionalFormatting>
  <conditionalFormatting sqref="M200">
    <cfRule type="expression" dxfId="790" priority="1583">
      <formula>AND($J200=6,$M200="")</formula>
    </cfRule>
  </conditionalFormatting>
  <conditionalFormatting sqref="K200:M200">
    <cfRule type="expression" dxfId="789" priority="1575" stopIfTrue="1">
      <formula>$J200=""</formula>
    </cfRule>
  </conditionalFormatting>
  <conditionalFormatting sqref="K200:M200">
    <cfRule type="expression" dxfId="788" priority="1571" stopIfTrue="1">
      <formula>$J200=7</formula>
    </cfRule>
  </conditionalFormatting>
  <conditionalFormatting sqref="K202">
    <cfRule type="expression" dxfId="787" priority="1568">
      <formula>AND($K202="",$J202=1)</formula>
    </cfRule>
    <cfRule type="expression" dxfId="786" priority="1570">
      <formula>$J202&lt;&gt;1</formula>
    </cfRule>
  </conditionalFormatting>
  <conditionalFormatting sqref="L202">
    <cfRule type="expression" dxfId="785" priority="1567">
      <formula>AND($J202=1,$L202="")</formula>
    </cfRule>
    <cfRule type="expression" dxfId="784" priority="1569">
      <formula>$J202&lt;&gt;1</formula>
    </cfRule>
  </conditionalFormatting>
  <conditionalFormatting sqref="M202">
    <cfRule type="expression" dxfId="783" priority="1566">
      <formula>$J202&lt;&gt;6</formula>
    </cfRule>
  </conditionalFormatting>
  <conditionalFormatting sqref="M202">
    <cfRule type="expression" dxfId="782" priority="1565">
      <formula>AND($J202=6,$M202="")</formula>
    </cfRule>
  </conditionalFormatting>
  <conditionalFormatting sqref="K202:M202">
    <cfRule type="expression" dxfId="781" priority="1557" stopIfTrue="1">
      <formula>$J202=""</formula>
    </cfRule>
  </conditionalFormatting>
  <conditionalFormatting sqref="K202:M202">
    <cfRule type="expression" dxfId="780" priority="1553" stopIfTrue="1">
      <formula>$J202=7</formula>
    </cfRule>
  </conditionalFormatting>
  <conditionalFormatting sqref="K204">
    <cfRule type="expression" dxfId="779" priority="1550">
      <formula>AND($K204="",$J204=1)</formula>
    </cfRule>
    <cfRule type="expression" dxfId="778" priority="1552">
      <formula>$J204&lt;&gt;1</formula>
    </cfRule>
  </conditionalFormatting>
  <conditionalFormatting sqref="L204">
    <cfRule type="expression" dxfId="777" priority="1549">
      <formula>AND($J204=1,$L204="")</formula>
    </cfRule>
    <cfRule type="expression" dxfId="776" priority="1551">
      <formula>$J204&lt;&gt;1</formula>
    </cfRule>
  </conditionalFormatting>
  <conditionalFormatting sqref="M204">
    <cfRule type="expression" dxfId="775" priority="1548">
      <formula>$J204&lt;&gt;6</formula>
    </cfRule>
  </conditionalFormatting>
  <conditionalFormatting sqref="M204">
    <cfRule type="expression" dxfId="774" priority="1547">
      <formula>AND($J204=6,$M204="")</formula>
    </cfRule>
  </conditionalFormatting>
  <conditionalFormatting sqref="K204:M204">
    <cfRule type="expression" dxfId="773" priority="1539" stopIfTrue="1">
      <formula>$J204=""</formula>
    </cfRule>
  </conditionalFormatting>
  <conditionalFormatting sqref="K204:M204">
    <cfRule type="expression" dxfId="772" priority="1535" stopIfTrue="1">
      <formula>$J204=7</formula>
    </cfRule>
  </conditionalFormatting>
  <conditionalFormatting sqref="F189:I189">
    <cfRule type="expression" dxfId="771" priority="407">
      <formula>$J189&lt;&gt;""</formula>
    </cfRule>
    <cfRule type="expression" dxfId="770" priority="408">
      <formula>AND($J188&lt;&gt;"",$J188&lt;&gt;7)</formula>
    </cfRule>
    <cfRule type="expression" dxfId="769" priority="1522">
      <formula>OR($J188="",$J188=7)</formula>
    </cfRule>
  </conditionalFormatting>
  <conditionalFormatting sqref="M211">
    <cfRule type="expression" dxfId="768" priority="1521">
      <formula>$J211&lt;&gt;6</formula>
    </cfRule>
  </conditionalFormatting>
  <conditionalFormatting sqref="K211">
    <cfRule type="expression" dxfId="767" priority="1518">
      <formula>AND($K211="",$J211=1)</formula>
    </cfRule>
    <cfRule type="expression" dxfId="766" priority="1520">
      <formula>$J211&lt;&gt;1</formula>
    </cfRule>
  </conditionalFormatting>
  <conditionalFormatting sqref="L211">
    <cfRule type="expression" dxfId="765" priority="1517">
      <formula>AND($J211=1,$L211="")</formula>
    </cfRule>
    <cfRule type="expression" dxfId="764" priority="1519">
      <formula>$J211&lt;&gt;1</formula>
    </cfRule>
  </conditionalFormatting>
  <conditionalFormatting sqref="M211">
    <cfRule type="expression" dxfId="763" priority="1516">
      <formula>AND($J211=6,$M211="")</formula>
    </cfRule>
  </conditionalFormatting>
  <conditionalFormatting sqref="S210:Z211">
    <cfRule type="expression" dxfId="762" priority="1505">
      <formula>AND($J210&lt;&gt;"",S210="")</formula>
    </cfRule>
  </conditionalFormatting>
  <conditionalFormatting sqref="S210:Z211">
    <cfRule type="expression" dxfId="761" priority="1500" stopIfTrue="1">
      <formula>$J210=""</formula>
    </cfRule>
  </conditionalFormatting>
  <conditionalFormatting sqref="K211:M211">
    <cfRule type="expression" dxfId="760" priority="1499" stopIfTrue="1">
      <formula>$J211=""</formula>
    </cfRule>
  </conditionalFormatting>
  <conditionalFormatting sqref="K213">
    <cfRule type="expression" dxfId="759" priority="1496">
      <formula>AND($K213="",$J213=1)</formula>
    </cfRule>
    <cfRule type="expression" dxfId="758" priority="1498">
      <formula>$J213&lt;&gt;1</formula>
    </cfRule>
  </conditionalFormatting>
  <conditionalFormatting sqref="L213">
    <cfRule type="expression" dxfId="757" priority="1495">
      <formula>AND($J213=1,$L213="")</formula>
    </cfRule>
    <cfRule type="expression" dxfId="756" priority="1497">
      <formula>$J213&lt;&gt;1</formula>
    </cfRule>
  </conditionalFormatting>
  <conditionalFormatting sqref="K213:L213">
    <cfRule type="expression" dxfId="755" priority="1482" stopIfTrue="1">
      <formula>$J213=""</formula>
    </cfRule>
  </conditionalFormatting>
  <conditionalFormatting sqref="M213">
    <cfRule type="expression" dxfId="754" priority="1481">
      <formula>$J213&lt;&gt;6</formula>
    </cfRule>
  </conditionalFormatting>
  <conditionalFormatting sqref="M213">
    <cfRule type="expression" dxfId="753" priority="1480">
      <formula>AND($J213=6,$M213="")</formula>
    </cfRule>
  </conditionalFormatting>
  <conditionalFormatting sqref="M213">
    <cfRule type="expression" dxfId="752" priority="1479" stopIfTrue="1">
      <formula>$J213=""</formula>
    </cfRule>
  </conditionalFormatting>
  <conditionalFormatting sqref="S212:Z213">
    <cfRule type="expression" dxfId="751" priority="1476">
      <formula>AND($J212&lt;&gt;"",S212="")</formula>
    </cfRule>
  </conditionalFormatting>
  <conditionalFormatting sqref="S212:Z213">
    <cfRule type="expression" dxfId="750" priority="1475" stopIfTrue="1">
      <formula>$J212=""</formula>
    </cfRule>
  </conditionalFormatting>
  <conditionalFormatting sqref="K215">
    <cfRule type="expression" dxfId="749" priority="1472">
      <formula>AND($K215="",$J215=1)</formula>
    </cfRule>
    <cfRule type="expression" dxfId="748" priority="1474">
      <formula>$J215&lt;&gt;1</formula>
    </cfRule>
  </conditionalFormatting>
  <conditionalFormatting sqref="L215">
    <cfRule type="expression" dxfId="747" priority="1471">
      <formula>AND($J215=1,$L215="")</formula>
    </cfRule>
    <cfRule type="expression" dxfId="746" priority="1473">
      <formula>$J215&lt;&gt;1</formula>
    </cfRule>
  </conditionalFormatting>
  <conditionalFormatting sqref="K215:L215">
    <cfRule type="expression" dxfId="745" priority="1458" stopIfTrue="1">
      <formula>$J215=""</formula>
    </cfRule>
  </conditionalFormatting>
  <conditionalFormatting sqref="M215">
    <cfRule type="expression" dxfId="744" priority="1457">
      <formula>$J215&lt;&gt;6</formula>
    </cfRule>
  </conditionalFormatting>
  <conditionalFormatting sqref="M215">
    <cfRule type="expression" dxfId="743" priority="1456">
      <formula>AND($J215=6,$M215="")</formula>
    </cfRule>
  </conditionalFormatting>
  <conditionalFormatting sqref="M215">
    <cfRule type="expression" dxfId="742" priority="1455" stopIfTrue="1">
      <formula>$J215=""</formula>
    </cfRule>
  </conditionalFormatting>
  <conditionalFormatting sqref="S214:Z215">
    <cfRule type="expression" dxfId="741" priority="1452">
      <formula>AND($J214&lt;&gt;"",S214="")</formula>
    </cfRule>
  </conditionalFormatting>
  <conditionalFormatting sqref="S214:Z215">
    <cfRule type="expression" dxfId="740" priority="1451" stopIfTrue="1">
      <formula>$J214=""</formula>
    </cfRule>
  </conditionalFormatting>
  <conditionalFormatting sqref="K217">
    <cfRule type="expression" dxfId="739" priority="1448">
      <formula>AND($K217="",$J217=1)</formula>
    </cfRule>
    <cfRule type="expression" dxfId="738" priority="1450">
      <formula>$J217&lt;&gt;1</formula>
    </cfRule>
  </conditionalFormatting>
  <conditionalFormatting sqref="L217">
    <cfRule type="expression" dxfId="737" priority="1447">
      <formula>AND($J217=1,$L217="")</formula>
    </cfRule>
    <cfRule type="expression" dxfId="736" priority="1449">
      <formula>$J217&lt;&gt;1</formula>
    </cfRule>
  </conditionalFormatting>
  <conditionalFormatting sqref="K217:L217">
    <cfRule type="expression" dxfId="735" priority="1434" stopIfTrue="1">
      <formula>$J217=""</formula>
    </cfRule>
  </conditionalFormatting>
  <conditionalFormatting sqref="M217">
    <cfRule type="expression" dxfId="734" priority="1433">
      <formula>$J217&lt;&gt;6</formula>
    </cfRule>
  </conditionalFormatting>
  <conditionalFormatting sqref="M217">
    <cfRule type="expression" dxfId="733" priority="1432">
      <formula>AND($J217=6,$M217="")</formula>
    </cfRule>
  </conditionalFormatting>
  <conditionalFormatting sqref="M217">
    <cfRule type="expression" dxfId="732" priority="1431" stopIfTrue="1">
      <formula>$J217=""</formula>
    </cfRule>
  </conditionalFormatting>
  <conditionalFormatting sqref="S216:Z217">
    <cfRule type="expression" dxfId="731" priority="1428">
      <formula>AND($J216&lt;&gt;"",S216="")</formula>
    </cfRule>
  </conditionalFormatting>
  <conditionalFormatting sqref="S216:Z217">
    <cfRule type="expression" dxfId="730" priority="1427" stopIfTrue="1">
      <formula>$J216=""</formula>
    </cfRule>
  </conditionalFormatting>
  <conditionalFormatting sqref="K219">
    <cfRule type="expression" dxfId="729" priority="1424">
      <formula>AND($K219="",$J219=1)</formula>
    </cfRule>
    <cfRule type="expression" dxfId="728" priority="1426">
      <formula>$J219&lt;&gt;1</formula>
    </cfRule>
  </conditionalFormatting>
  <conditionalFormatting sqref="L219">
    <cfRule type="expression" dxfId="727" priority="1423">
      <formula>AND($J219=1,$L219="")</formula>
    </cfRule>
    <cfRule type="expression" dxfId="726" priority="1425">
      <formula>$J219&lt;&gt;1</formula>
    </cfRule>
  </conditionalFormatting>
  <conditionalFormatting sqref="K219:L219">
    <cfRule type="expression" dxfId="725" priority="1410" stopIfTrue="1">
      <formula>$J219=""</formula>
    </cfRule>
  </conditionalFormatting>
  <conditionalFormatting sqref="M219">
    <cfRule type="expression" dxfId="724" priority="1409">
      <formula>$J219&lt;&gt;6</formula>
    </cfRule>
  </conditionalFormatting>
  <conditionalFormatting sqref="M219">
    <cfRule type="expression" dxfId="723" priority="1408">
      <formula>AND($J219=6,$M219="")</formula>
    </cfRule>
  </conditionalFormatting>
  <conditionalFormatting sqref="M219">
    <cfRule type="expression" dxfId="722" priority="1407" stopIfTrue="1">
      <formula>$J219=""</formula>
    </cfRule>
  </conditionalFormatting>
  <conditionalFormatting sqref="S218:Z219">
    <cfRule type="expression" dxfId="721" priority="1404">
      <formula>AND($J218&lt;&gt;"",S218="")</formula>
    </cfRule>
  </conditionalFormatting>
  <conditionalFormatting sqref="S218:Z219">
    <cfRule type="expression" dxfId="720" priority="1403" stopIfTrue="1">
      <formula>$J218=""</formula>
    </cfRule>
  </conditionalFormatting>
  <conditionalFormatting sqref="K210">
    <cfRule type="expression" dxfId="719" priority="1397">
      <formula>AND($K210="",$J210=1)</formula>
    </cfRule>
    <cfRule type="expression" dxfId="718" priority="1399">
      <formula>$J210&lt;&gt;1</formula>
    </cfRule>
  </conditionalFormatting>
  <conditionalFormatting sqref="L210">
    <cfRule type="expression" dxfId="717" priority="1396">
      <formula>AND($J210=1,$L210="")</formula>
    </cfRule>
    <cfRule type="expression" dxfId="716" priority="1398">
      <formula>$J210&lt;&gt;1</formula>
    </cfRule>
  </conditionalFormatting>
  <conditionalFormatting sqref="M210">
    <cfRule type="expression" dxfId="715" priority="1395">
      <formula>$J210&lt;&gt;6</formula>
    </cfRule>
  </conditionalFormatting>
  <conditionalFormatting sqref="M210">
    <cfRule type="expression" dxfId="714" priority="1394">
      <formula>AND($J210=6,$M210="")</formula>
    </cfRule>
  </conditionalFormatting>
  <conditionalFormatting sqref="K210:M210">
    <cfRule type="expression" dxfId="713" priority="1386" stopIfTrue="1">
      <formula>$J210=""</formula>
    </cfRule>
  </conditionalFormatting>
  <conditionalFormatting sqref="K210:M210">
    <cfRule type="expression" dxfId="712" priority="1382" stopIfTrue="1">
      <formula>$J210=7</formula>
    </cfRule>
  </conditionalFormatting>
  <conditionalFormatting sqref="K212">
    <cfRule type="expression" dxfId="711" priority="1379">
      <formula>AND($K212="",$J212=1)</formula>
    </cfRule>
    <cfRule type="expression" dxfId="710" priority="1381">
      <formula>$J212&lt;&gt;1</formula>
    </cfRule>
  </conditionalFormatting>
  <conditionalFormatting sqref="L212">
    <cfRule type="expression" dxfId="709" priority="1378">
      <formula>AND($J212=1,$L212="")</formula>
    </cfRule>
    <cfRule type="expression" dxfId="708" priority="1380">
      <formula>$J212&lt;&gt;1</formula>
    </cfRule>
  </conditionalFormatting>
  <conditionalFormatting sqref="M212">
    <cfRule type="expression" dxfId="707" priority="1377">
      <formula>$J212&lt;&gt;6</formula>
    </cfRule>
  </conditionalFormatting>
  <conditionalFormatting sqref="M212">
    <cfRule type="expression" dxfId="706" priority="1376">
      <formula>AND($J212=6,$M212="")</formula>
    </cfRule>
  </conditionalFormatting>
  <conditionalFormatting sqref="K212:M212">
    <cfRule type="expression" dxfId="705" priority="1368" stopIfTrue="1">
      <formula>$J212=""</formula>
    </cfRule>
  </conditionalFormatting>
  <conditionalFormatting sqref="K212:M212">
    <cfRule type="expression" dxfId="704" priority="1364" stopIfTrue="1">
      <formula>$J212=7</formula>
    </cfRule>
  </conditionalFormatting>
  <conditionalFormatting sqref="K214">
    <cfRule type="expression" dxfId="703" priority="1361">
      <formula>AND($K214="",$J214=1)</formula>
    </cfRule>
    <cfRule type="expression" dxfId="702" priority="1363">
      <formula>$J214&lt;&gt;1</formula>
    </cfRule>
  </conditionalFormatting>
  <conditionalFormatting sqref="L214">
    <cfRule type="expression" dxfId="701" priority="1360">
      <formula>AND($J214=1,$L214="")</formula>
    </cfRule>
    <cfRule type="expression" dxfId="700" priority="1362">
      <formula>$J214&lt;&gt;1</formula>
    </cfRule>
  </conditionalFormatting>
  <conditionalFormatting sqref="M214">
    <cfRule type="expression" dxfId="699" priority="1359">
      <formula>$J214&lt;&gt;6</formula>
    </cfRule>
  </conditionalFormatting>
  <conditionalFormatting sqref="M214">
    <cfRule type="expression" dxfId="698" priority="1358">
      <formula>AND($J214=6,$M214="")</formula>
    </cfRule>
  </conditionalFormatting>
  <conditionalFormatting sqref="K214:M214">
    <cfRule type="expression" dxfId="697" priority="1350" stopIfTrue="1">
      <formula>$J214=""</formula>
    </cfRule>
  </conditionalFormatting>
  <conditionalFormatting sqref="K214:M214">
    <cfRule type="expression" dxfId="696" priority="1346" stopIfTrue="1">
      <formula>$J214=7</formula>
    </cfRule>
  </conditionalFormatting>
  <conditionalFormatting sqref="K216">
    <cfRule type="expression" dxfId="695" priority="1343">
      <formula>AND($K216="",$J216=1)</formula>
    </cfRule>
    <cfRule type="expression" dxfId="694" priority="1345">
      <formula>$J216&lt;&gt;1</formula>
    </cfRule>
  </conditionalFormatting>
  <conditionalFormatting sqref="L216">
    <cfRule type="expression" dxfId="693" priority="1342">
      <formula>AND($J216=1,$L216="")</formula>
    </cfRule>
    <cfRule type="expression" dxfId="692" priority="1344">
      <formula>$J216&lt;&gt;1</formula>
    </cfRule>
  </conditionalFormatting>
  <conditionalFormatting sqref="M216">
    <cfRule type="expression" dxfId="691" priority="1341">
      <formula>$J216&lt;&gt;6</formula>
    </cfRule>
  </conditionalFormatting>
  <conditionalFormatting sqref="M216">
    <cfRule type="expression" dxfId="690" priority="1340">
      <formula>AND($J216=6,$M216="")</formula>
    </cfRule>
  </conditionalFormatting>
  <conditionalFormatting sqref="K216:M216">
    <cfRule type="expression" dxfId="689" priority="1332" stopIfTrue="1">
      <formula>$J216=""</formula>
    </cfRule>
  </conditionalFormatting>
  <conditionalFormatting sqref="K216:M216">
    <cfRule type="expression" dxfId="688" priority="1328" stopIfTrue="1">
      <formula>$J216=7</formula>
    </cfRule>
  </conditionalFormatting>
  <conditionalFormatting sqref="K218">
    <cfRule type="expression" dxfId="687" priority="1325">
      <formula>AND($K218="",$J218=1)</formula>
    </cfRule>
    <cfRule type="expression" dxfId="686" priority="1327">
      <formula>$J218&lt;&gt;1</formula>
    </cfRule>
  </conditionalFormatting>
  <conditionalFormatting sqref="L218">
    <cfRule type="expression" dxfId="685" priority="1324">
      <formula>AND($J218=1,$L218="")</formula>
    </cfRule>
    <cfRule type="expression" dxfId="684" priority="1326">
      <formula>$J218&lt;&gt;1</formula>
    </cfRule>
  </conditionalFormatting>
  <conditionalFormatting sqref="M218">
    <cfRule type="expression" dxfId="683" priority="1323">
      <formula>$J218&lt;&gt;6</formula>
    </cfRule>
  </conditionalFormatting>
  <conditionalFormatting sqref="M218">
    <cfRule type="expression" dxfId="682" priority="1322">
      <formula>AND($J218=6,$M218="")</formula>
    </cfRule>
  </conditionalFormatting>
  <conditionalFormatting sqref="K218:M218">
    <cfRule type="expression" dxfId="681" priority="1314" stopIfTrue="1">
      <formula>$J218=""</formula>
    </cfRule>
  </conditionalFormatting>
  <conditionalFormatting sqref="K218:M218">
    <cfRule type="expression" dxfId="680" priority="1310" stopIfTrue="1">
      <formula>$J218=7</formula>
    </cfRule>
  </conditionalFormatting>
  <conditionalFormatting sqref="M225">
    <cfRule type="expression" dxfId="679" priority="1304">
      <formula>$J225&lt;&gt;6</formula>
    </cfRule>
  </conditionalFormatting>
  <conditionalFormatting sqref="K225">
    <cfRule type="expression" dxfId="678" priority="1301">
      <formula>AND($K225="",$J225=1)</formula>
    </cfRule>
    <cfRule type="expression" dxfId="677" priority="1303">
      <formula>$J225&lt;&gt;1</formula>
    </cfRule>
  </conditionalFormatting>
  <conditionalFormatting sqref="L225">
    <cfRule type="expression" dxfId="676" priority="1300">
      <formula>AND($J225=1,$L225="")</formula>
    </cfRule>
    <cfRule type="expression" dxfId="675" priority="1302">
      <formula>$J225&lt;&gt;1</formula>
    </cfRule>
  </conditionalFormatting>
  <conditionalFormatting sqref="M225">
    <cfRule type="expression" dxfId="674" priority="1299">
      <formula>AND($J225=6,$M225="")</formula>
    </cfRule>
  </conditionalFormatting>
  <conditionalFormatting sqref="S224:Z225">
    <cfRule type="expression" dxfId="673" priority="1288">
      <formula>AND($J224&lt;&gt;"",S224="")</formula>
    </cfRule>
  </conditionalFormatting>
  <conditionalFormatting sqref="K225:M225">
    <cfRule type="expression" dxfId="672" priority="1282" stopIfTrue="1">
      <formula>$J225=""</formula>
    </cfRule>
  </conditionalFormatting>
  <conditionalFormatting sqref="K227">
    <cfRule type="expression" dxfId="671" priority="1279">
      <formula>AND($K227="",$J227=1)</formula>
    </cfRule>
    <cfRule type="expression" dxfId="670" priority="1281">
      <formula>$J227&lt;&gt;1</formula>
    </cfRule>
  </conditionalFormatting>
  <conditionalFormatting sqref="L227">
    <cfRule type="expression" dxfId="669" priority="1278">
      <formula>AND($J227=1,$L227="")</formula>
    </cfRule>
    <cfRule type="expression" dxfId="668" priority="1280">
      <formula>$J227&lt;&gt;1</formula>
    </cfRule>
  </conditionalFormatting>
  <conditionalFormatting sqref="K227:L227">
    <cfRule type="expression" dxfId="667" priority="1265" stopIfTrue="1">
      <formula>$J227=""</formula>
    </cfRule>
  </conditionalFormatting>
  <conditionalFormatting sqref="M227">
    <cfRule type="expression" dxfId="666" priority="1264">
      <formula>$J227&lt;&gt;6</formula>
    </cfRule>
  </conditionalFormatting>
  <conditionalFormatting sqref="M227">
    <cfRule type="expression" dxfId="665" priority="1263">
      <formula>AND($J227=6,$M227="")</formula>
    </cfRule>
  </conditionalFormatting>
  <conditionalFormatting sqref="M227">
    <cfRule type="expression" dxfId="664" priority="1262" stopIfTrue="1">
      <formula>$J227=""</formula>
    </cfRule>
  </conditionalFormatting>
  <conditionalFormatting sqref="S226:Z227">
    <cfRule type="expression" dxfId="663" priority="1259">
      <formula>AND($J226&lt;&gt;"",S226="")</formula>
    </cfRule>
  </conditionalFormatting>
  <conditionalFormatting sqref="S226:Z227">
    <cfRule type="expression" dxfId="662" priority="1258" stopIfTrue="1">
      <formula>$J226=""</formula>
    </cfRule>
  </conditionalFormatting>
  <conditionalFormatting sqref="K229">
    <cfRule type="expression" dxfId="661" priority="1255">
      <formula>AND($K229="",$J229=1)</formula>
    </cfRule>
    <cfRule type="expression" dxfId="660" priority="1257">
      <formula>$J229&lt;&gt;1</formula>
    </cfRule>
  </conditionalFormatting>
  <conditionalFormatting sqref="L229">
    <cfRule type="expression" dxfId="659" priority="1254">
      <formula>AND($J229=1,$L229="")</formula>
    </cfRule>
    <cfRule type="expression" dxfId="658" priority="1256">
      <formula>$J229&lt;&gt;1</formula>
    </cfRule>
  </conditionalFormatting>
  <conditionalFormatting sqref="K229:L229">
    <cfRule type="expression" dxfId="657" priority="1241" stopIfTrue="1">
      <formula>$J229=""</formula>
    </cfRule>
  </conditionalFormatting>
  <conditionalFormatting sqref="M229">
    <cfRule type="expression" dxfId="656" priority="1240">
      <formula>$J229&lt;&gt;6</formula>
    </cfRule>
  </conditionalFormatting>
  <conditionalFormatting sqref="M229">
    <cfRule type="expression" dxfId="655" priority="1239">
      <formula>AND($J229=6,$M229="")</formula>
    </cfRule>
  </conditionalFormatting>
  <conditionalFormatting sqref="M229">
    <cfRule type="expression" dxfId="654" priority="1238" stopIfTrue="1">
      <formula>$J229=""</formula>
    </cfRule>
  </conditionalFormatting>
  <conditionalFormatting sqref="S228:Z229">
    <cfRule type="expression" dxfId="653" priority="1235">
      <formula>AND($J228&lt;&gt;"",S228="")</formula>
    </cfRule>
  </conditionalFormatting>
  <conditionalFormatting sqref="S228:Z229">
    <cfRule type="expression" dxfId="652" priority="1234" stopIfTrue="1">
      <formula>$J228=""</formula>
    </cfRule>
  </conditionalFormatting>
  <conditionalFormatting sqref="K231">
    <cfRule type="expression" dxfId="651" priority="1231">
      <formula>AND($K231="",$J231=1)</formula>
    </cfRule>
    <cfRule type="expression" dxfId="650" priority="1233">
      <formula>$J231&lt;&gt;1</formula>
    </cfRule>
  </conditionalFormatting>
  <conditionalFormatting sqref="L231">
    <cfRule type="expression" dxfId="649" priority="1230">
      <formula>AND($J231=1,$L231="")</formula>
    </cfRule>
    <cfRule type="expression" dxfId="648" priority="1232">
      <formula>$J231&lt;&gt;1</formula>
    </cfRule>
  </conditionalFormatting>
  <conditionalFormatting sqref="K231:L231">
    <cfRule type="expression" dxfId="647" priority="1217" stopIfTrue="1">
      <formula>$J231=""</formula>
    </cfRule>
  </conditionalFormatting>
  <conditionalFormatting sqref="M231">
    <cfRule type="expression" dxfId="646" priority="1216">
      <formula>$J231&lt;&gt;6</formula>
    </cfRule>
  </conditionalFormatting>
  <conditionalFormatting sqref="M231">
    <cfRule type="expression" dxfId="645" priority="1215">
      <formula>AND($J231=6,$M231="")</formula>
    </cfRule>
  </conditionalFormatting>
  <conditionalFormatting sqref="M231">
    <cfRule type="expression" dxfId="644" priority="1214" stopIfTrue="1">
      <formula>$J231=""</formula>
    </cfRule>
  </conditionalFormatting>
  <conditionalFormatting sqref="S230:Z231">
    <cfRule type="expression" dxfId="643" priority="1211">
      <formula>AND($J230&lt;&gt;"",S230="")</formula>
    </cfRule>
  </conditionalFormatting>
  <conditionalFormatting sqref="S230:Z231">
    <cfRule type="expression" dxfId="642" priority="1210" stopIfTrue="1">
      <formula>$J230=""</formula>
    </cfRule>
  </conditionalFormatting>
  <conditionalFormatting sqref="K233">
    <cfRule type="expression" dxfId="641" priority="1207">
      <formula>AND($K233="",$J233=1)</formula>
    </cfRule>
    <cfRule type="expression" dxfId="640" priority="1209">
      <formula>$J233&lt;&gt;1</formula>
    </cfRule>
  </conditionalFormatting>
  <conditionalFormatting sqref="L233">
    <cfRule type="expression" dxfId="639" priority="1206">
      <formula>AND($J233=1,$L233="")</formula>
    </cfRule>
    <cfRule type="expression" dxfId="638" priority="1208">
      <formula>$J233&lt;&gt;1</formula>
    </cfRule>
  </conditionalFormatting>
  <conditionalFormatting sqref="K233:L233">
    <cfRule type="expression" dxfId="637" priority="1193" stopIfTrue="1">
      <formula>$J233=""</formula>
    </cfRule>
  </conditionalFormatting>
  <conditionalFormatting sqref="M233">
    <cfRule type="expression" dxfId="636" priority="1192">
      <formula>$J233&lt;&gt;6</formula>
    </cfRule>
  </conditionalFormatting>
  <conditionalFormatting sqref="M233">
    <cfRule type="expression" dxfId="635" priority="1191">
      <formula>AND($J233=6,$M233="")</formula>
    </cfRule>
  </conditionalFormatting>
  <conditionalFormatting sqref="M233">
    <cfRule type="expression" dxfId="634" priority="1190" stopIfTrue="1">
      <formula>$J233=""</formula>
    </cfRule>
  </conditionalFormatting>
  <conditionalFormatting sqref="S232:Z233">
    <cfRule type="expression" dxfId="633" priority="1187">
      <formula>AND($J232&lt;&gt;"",S232="")</formula>
    </cfRule>
  </conditionalFormatting>
  <conditionalFormatting sqref="S232:Z233">
    <cfRule type="expression" dxfId="632" priority="1186" stopIfTrue="1">
      <formula>$J232=""</formula>
    </cfRule>
  </conditionalFormatting>
  <conditionalFormatting sqref="K224">
    <cfRule type="expression" dxfId="631" priority="1180">
      <formula>AND($K224="",$J224=1)</formula>
    </cfRule>
    <cfRule type="expression" dxfId="630" priority="1182">
      <formula>$J224&lt;&gt;1</formula>
    </cfRule>
  </conditionalFormatting>
  <conditionalFormatting sqref="L224">
    <cfRule type="expression" dxfId="629" priority="1179">
      <formula>AND($J224=1,$L224="")</formula>
    </cfRule>
    <cfRule type="expression" dxfId="628" priority="1181">
      <formula>$J224&lt;&gt;1</formula>
    </cfRule>
  </conditionalFormatting>
  <conditionalFormatting sqref="M224">
    <cfRule type="expression" dxfId="627" priority="1178">
      <formula>$J224&lt;&gt;6</formula>
    </cfRule>
  </conditionalFormatting>
  <conditionalFormatting sqref="M224">
    <cfRule type="expression" dxfId="626" priority="1177">
      <formula>AND($J224=6,$M224="")</formula>
    </cfRule>
  </conditionalFormatting>
  <conditionalFormatting sqref="K224:M224">
    <cfRule type="expression" dxfId="625" priority="1169" stopIfTrue="1">
      <formula>$J224=""</formula>
    </cfRule>
  </conditionalFormatting>
  <conditionalFormatting sqref="K224:M224">
    <cfRule type="expression" dxfId="624" priority="1165" stopIfTrue="1">
      <formula>$J224=7</formula>
    </cfRule>
  </conditionalFormatting>
  <conditionalFormatting sqref="K226">
    <cfRule type="expression" dxfId="623" priority="1162">
      <formula>AND($K226="",$J226=1)</formula>
    </cfRule>
    <cfRule type="expression" dxfId="622" priority="1164">
      <formula>$J226&lt;&gt;1</formula>
    </cfRule>
  </conditionalFormatting>
  <conditionalFormatting sqref="L226">
    <cfRule type="expression" dxfId="621" priority="1161">
      <formula>AND($J226=1,$L226="")</formula>
    </cfRule>
    <cfRule type="expression" dxfId="620" priority="1163">
      <formula>$J226&lt;&gt;1</formula>
    </cfRule>
  </conditionalFormatting>
  <conditionalFormatting sqref="M226">
    <cfRule type="expression" dxfId="619" priority="1160">
      <formula>$J226&lt;&gt;6</formula>
    </cfRule>
  </conditionalFormatting>
  <conditionalFormatting sqref="M226">
    <cfRule type="expression" dxfId="618" priority="1159">
      <formula>AND($J226=6,$M226="")</formula>
    </cfRule>
  </conditionalFormatting>
  <conditionalFormatting sqref="K226:M226">
    <cfRule type="expression" dxfId="617" priority="1151" stopIfTrue="1">
      <formula>$J226=""</formula>
    </cfRule>
  </conditionalFormatting>
  <conditionalFormatting sqref="K226:M226">
    <cfRule type="expression" dxfId="616" priority="1147" stopIfTrue="1">
      <formula>$J226=7</formula>
    </cfRule>
  </conditionalFormatting>
  <conditionalFormatting sqref="K228">
    <cfRule type="expression" dxfId="615" priority="1144">
      <formula>AND($K228="",$J228=1)</formula>
    </cfRule>
    <cfRule type="expression" dxfId="614" priority="1146">
      <formula>$J228&lt;&gt;1</formula>
    </cfRule>
  </conditionalFormatting>
  <conditionalFormatting sqref="L228">
    <cfRule type="expression" dxfId="613" priority="1143">
      <formula>AND($J228=1,$L228="")</formula>
    </cfRule>
    <cfRule type="expression" dxfId="612" priority="1145">
      <formula>$J228&lt;&gt;1</formula>
    </cfRule>
  </conditionalFormatting>
  <conditionalFormatting sqref="M228">
    <cfRule type="expression" dxfId="611" priority="1142">
      <formula>$J228&lt;&gt;6</formula>
    </cfRule>
  </conditionalFormatting>
  <conditionalFormatting sqref="M228">
    <cfRule type="expression" dxfId="610" priority="1141">
      <formula>AND($J228=6,$M228="")</formula>
    </cfRule>
  </conditionalFormatting>
  <conditionalFormatting sqref="K228:M228">
    <cfRule type="expression" dxfId="609" priority="1133" stopIfTrue="1">
      <formula>$J228=""</formula>
    </cfRule>
  </conditionalFormatting>
  <conditionalFormatting sqref="K228:M228">
    <cfRule type="expression" dxfId="608" priority="1129" stopIfTrue="1">
      <formula>$J228=7</formula>
    </cfRule>
  </conditionalFormatting>
  <conditionalFormatting sqref="K230">
    <cfRule type="expression" dxfId="607" priority="1126">
      <formula>AND($K230="",$J230=1)</formula>
    </cfRule>
    <cfRule type="expression" dxfId="606" priority="1128">
      <formula>$J230&lt;&gt;1</formula>
    </cfRule>
  </conditionalFormatting>
  <conditionalFormatting sqref="L230">
    <cfRule type="expression" dxfId="605" priority="1125">
      <formula>AND($J230=1,$L230="")</formula>
    </cfRule>
    <cfRule type="expression" dxfId="604" priority="1127">
      <formula>$J230&lt;&gt;1</formula>
    </cfRule>
  </conditionalFormatting>
  <conditionalFormatting sqref="M230">
    <cfRule type="expression" dxfId="603" priority="1124">
      <formula>$J230&lt;&gt;6</formula>
    </cfRule>
  </conditionalFormatting>
  <conditionalFormatting sqref="M230">
    <cfRule type="expression" dxfId="602" priority="1123">
      <formula>AND($J230=6,$M230="")</formula>
    </cfRule>
  </conditionalFormatting>
  <conditionalFormatting sqref="K230:M230">
    <cfRule type="expression" dxfId="601" priority="1115" stopIfTrue="1">
      <formula>$J230=""</formula>
    </cfRule>
  </conditionalFormatting>
  <conditionalFormatting sqref="K230:M230">
    <cfRule type="expression" dxfId="600" priority="1111" stopIfTrue="1">
      <formula>$J230=7</formula>
    </cfRule>
  </conditionalFormatting>
  <conditionalFormatting sqref="K232">
    <cfRule type="expression" dxfId="599" priority="1108">
      <formula>AND($K232="",$J232=1)</formula>
    </cfRule>
    <cfRule type="expression" dxfId="598" priority="1110">
      <formula>$J232&lt;&gt;1</formula>
    </cfRule>
  </conditionalFormatting>
  <conditionalFormatting sqref="L232">
    <cfRule type="expression" dxfId="597" priority="1107">
      <formula>AND($J232=1,$L232="")</formula>
    </cfRule>
    <cfRule type="expression" dxfId="596" priority="1109">
      <formula>$J232&lt;&gt;1</formula>
    </cfRule>
  </conditionalFormatting>
  <conditionalFormatting sqref="M232">
    <cfRule type="expression" dxfId="595" priority="1106">
      <formula>$J232&lt;&gt;6</formula>
    </cfRule>
  </conditionalFormatting>
  <conditionalFormatting sqref="M232">
    <cfRule type="expression" dxfId="594" priority="1105">
      <formula>AND($J232=6,$M232="")</formula>
    </cfRule>
  </conditionalFormatting>
  <conditionalFormatting sqref="K232:M232">
    <cfRule type="expression" dxfId="593" priority="1097" stopIfTrue="1">
      <formula>$J232=""</formula>
    </cfRule>
  </conditionalFormatting>
  <conditionalFormatting sqref="AG226">
    <cfRule type="expression" dxfId="592" priority="1082" stopIfTrue="1">
      <formula>$J226=""</formula>
    </cfRule>
  </conditionalFormatting>
  <conditionalFormatting sqref="K232:M232">
    <cfRule type="expression" dxfId="591" priority="1093" stopIfTrue="1">
      <formula>$J232=7</formula>
    </cfRule>
  </conditionalFormatting>
  <conditionalFormatting sqref="AT232">
    <cfRule type="expression" dxfId="590" priority="2021" stopIfTrue="1">
      <formula>$J232=""</formula>
    </cfRule>
  </conditionalFormatting>
  <conditionalFormatting sqref="AG224">
    <cfRule type="expression" dxfId="589" priority="1086" stopIfTrue="1">
      <formula>$J224=""</formula>
    </cfRule>
  </conditionalFormatting>
  <conditionalFormatting sqref="AL196:AR205 AL188:AR191">
    <cfRule type="expression" dxfId="588" priority="1081">
      <formula>AND($J188&lt;&gt;"",$AL188="")</formula>
    </cfRule>
  </conditionalFormatting>
  <conditionalFormatting sqref="AK226">
    <cfRule type="expression" dxfId="587" priority="1080" stopIfTrue="1">
      <formula>$J226=""</formula>
    </cfRule>
  </conditionalFormatting>
  <conditionalFormatting sqref="K235">
    <cfRule type="expression" dxfId="586" priority="1071">
      <formula>AND($K235="",$J235=1)</formula>
    </cfRule>
    <cfRule type="expression" dxfId="585" priority="1073">
      <formula>$J235&lt;&gt;1</formula>
    </cfRule>
  </conditionalFormatting>
  <conditionalFormatting sqref="L235">
    <cfRule type="expression" dxfId="584" priority="1070">
      <formula>AND($J235=1,$L235="")</formula>
    </cfRule>
    <cfRule type="expression" dxfId="583" priority="1072">
      <formula>$J235&lt;&gt;1</formula>
    </cfRule>
  </conditionalFormatting>
  <conditionalFormatting sqref="K235:L235">
    <cfRule type="expression" dxfId="582" priority="1061" stopIfTrue="1">
      <formula>$J235=""</formula>
    </cfRule>
  </conditionalFormatting>
  <conditionalFormatting sqref="M235">
    <cfRule type="expression" dxfId="581" priority="1060">
      <formula>$J235&lt;&gt;6</formula>
    </cfRule>
  </conditionalFormatting>
  <conditionalFormatting sqref="M235">
    <cfRule type="expression" dxfId="580" priority="1059">
      <formula>AND($J235=6,$M235="")</formula>
    </cfRule>
  </conditionalFormatting>
  <conditionalFormatting sqref="M235">
    <cfRule type="expression" dxfId="579" priority="1058" stopIfTrue="1">
      <formula>$J235=""</formula>
    </cfRule>
  </conditionalFormatting>
  <conditionalFormatting sqref="S234:Z235">
    <cfRule type="expression" dxfId="578" priority="1055">
      <formula>AND($J234&lt;&gt;"",S234="")</formula>
    </cfRule>
  </conditionalFormatting>
  <conditionalFormatting sqref="S234:Z235">
    <cfRule type="expression" dxfId="577" priority="1054" stopIfTrue="1">
      <formula>$J234=""</formula>
    </cfRule>
  </conditionalFormatting>
  <conditionalFormatting sqref="K234">
    <cfRule type="expression" dxfId="576" priority="1048">
      <formula>AND($K234="",$J234=1)</formula>
    </cfRule>
    <cfRule type="expression" dxfId="575" priority="1050">
      <formula>$J234&lt;&gt;1</formula>
    </cfRule>
  </conditionalFormatting>
  <conditionalFormatting sqref="L234">
    <cfRule type="expression" dxfId="574" priority="1047">
      <formula>AND($J234=1,$L234="")</formula>
    </cfRule>
    <cfRule type="expression" dxfId="573" priority="1049">
      <formula>$J234&lt;&gt;1</formula>
    </cfRule>
  </conditionalFormatting>
  <conditionalFormatting sqref="M234">
    <cfRule type="expression" dxfId="572" priority="1046">
      <formula>$J234&lt;&gt;6</formula>
    </cfRule>
  </conditionalFormatting>
  <conditionalFormatting sqref="M234">
    <cfRule type="expression" dxfId="571" priority="1045">
      <formula>AND($J234=6,$M234="")</formula>
    </cfRule>
  </conditionalFormatting>
  <conditionalFormatting sqref="K234:M234">
    <cfRule type="expression" dxfId="570" priority="1037" stopIfTrue="1">
      <formula>$J234=""</formula>
    </cfRule>
  </conditionalFormatting>
  <conditionalFormatting sqref="K234:M234">
    <cfRule type="expression" dxfId="569" priority="1033" stopIfTrue="1">
      <formula>$J234=7</formula>
    </cfRule>
  </conditionalFormatting>
  <conditionalFormatting sqref="AT234">
    <cfRule type="expression" dxfId="568" priority="1075" stopIfTrue="1">
      <formula>$J234=""</formula>
    </cfRule>
  </conditionalFormatting>
  <conditionalFormatting sqref="AG234">
    <cfRule type="expression" dxfId="567" priority="1030" stopIfTrue="1">
      <formula>$J234=""</formula>
    </cfRule>
  </conditionalFormatting>
  <conditionalFormatting sqref="AK234">
    <cfRule type="expression" dxfId="566" priority="1029" stopIfTrue="1">
      <formula>$J234=""</formula>
    </cfRule>
  </conditionalFormatting>
  <conditionalFormatting sqref="K237">
    <cfRule type="expression" dxfId="565" priority="1020">
      <formula>AND($K237="",$J237=1)</formula>
    </cfRule>
    <cfRule type="expression" dxfId="564" priority="1022">
      <formula>$J237&lt;&gt;1</formula>
    </cfRule>
  </conditionalFormatting>
  <conditionalFormatting sqref="L237">
    <cfRule type="expression" dxfId="563" priority="1019">
      <formula>AND($J237=1,$L237="")</formula>
    </cfRule>
    <cfRule type="expression" dxfId="562" priority="1021">
      <formula>$J237&lt;&gt;1</formula>
    </cfRule>
  </conditionalFormatting>
  <conditionalFormatting sqref="K237:L237">
    <cfRule type="expression" dxfId="561" priority="1010" stopIfTrue="1">
      <formula>$J237=""</formula>
    </cfRule>
  </conditionalFormatting>
  <conditionalFormatting sqref="M237">
    <cfRule type="expression" dxfId="560" priority="1009">
      <formula>$J237&lt;&gt;6</formula>
    </cfRule>
  </conditionalFormatting>
  <conditionalFormatting sqref="M237">
    <cfRule type="expression" dxfId="559" priority="1008">
      <formula>AND($J237=6,$M237="")</formula>
    </cfRule>
  </conditionalFormatting>
  <conditionalFormatting sqref="M237">
    <cfRule type="expression" dxfId="558" priority="1007" stopIfTrue="1">
      <formula>$J237=""</formula>
    </cfRule>
  </conditionalFormatting>
  <conditionalFormatting sqref="S236:Z237">
    <cfRule type="expression" dxfId="557" priority="1004">
      <formula>AND($J236&lt;&gt;"",S236="")</formula>
    </cfRule>
  </conditionalFormatting>
  <conditionalFormatting sqref="S236:Z237">
    <cfRule type="expression" dxfId="556" priority="1003" stopIfTrue="1">
      <formula>$J236=""</formula>
    </cfRule>
  </conditionalFormatting>
  <conditionalFormatting sqref="K236">
    <cfRule type="expression" dxfId="555" priority="997">
      <formula>AND($K236="",$J236=1)</formula>
    </cfRule>
    <cfRule type="expression" dxfId="554" priority="999">
      <formula>$J236&lt;&gt;1</formula>
    </cfRule>
  </conditionalFormatting>
  <conditionalFormatting sqref="L236">
    <cfRule type="expression" dxfId="553" priority="996">
      <formula>AND($J236=1,$L236="")</formula>
    </cfRule>
    <cfRule type="expression" dxfId="552" priority="998">
      <formula>$J236&lt;&gt;1</formula>
    </cfRule>
  </conditionalFormatting>
  <conditionalFormatting sqref="M236">
    <cfRule type="expression" dxfId="551" priority="995">
      <formula>$J236&lt;&gt;6</formula>
    </cfRule>
  </conditionalFormatting>
  <conditionalFormatting sqref="M236">
    <cfRule type="expression" dxfId="550" priority="994">
      <formula>AND($J236=6,$M236="")</formula>
    </cfRule>
  </conditionalFormatting>
  <conditionalFormatting sqref="K236:M236">
    <cfRule type="expression" dxfId="549" priority="986" stopIfTrue="1">
      <formula>$J236=""</formula>
    </cfRule>
  </conditionalFormatting>
  <conditionalFormatting sqref="K236:M236">
    <cfRule type="expression" dxfId="548" priority="982" stopIfTrue="1">
      <formula>$J236=7</formula>
    </cfRule>
  </conditionalFormatting>
  <conditionalFormatting sqref="AT236">
    <cfRule type="expression" dxfId="547" priority="1024" stopIfTrue="1">
      <formula>$J236=""</formula>
    </cfRule>
  </conditionalFormatting>
  <conditionalFormatting sqref="AG236">
    <cfRule type="expression" dxfId="546" priority="979" stopIfTrue="1">
      <formula>$J236=""</formula>
    </cfRule>
  </conditionalFormatting>
  <conditionalFormatting sqref="AK236">
    <cfRule type="expression" dxfId="545" priority="978" stopIfTrue="1">
      <formula>$J236=""</formula>
    </cfRule>
  </conditionalFormatting>
  <conditionalFormatting sqref="K239">
    <cfRule type="expression" dxfId="544" priority="969">
      <formula>AND($K239="",$J239=1)</formula>
    </cfRule>
    <cfRule type="expression" dxfId="543" priority="971">
      <formula>$J239&lt;&gt;1</formula>
    </cfRule>
  </conditionalFormatting>
  <conditionalFormatting sqref="L239">
    <cfRule type="expression" dxfId="542" priority="968">
      <formula>AND($J239=1,$L239="")</formula>
    </cfRule>
    <cfRule type="expression" dxfId="541" priority="970">
      <formula>$J239&lt;&gt;1</formula>
    </cfRule>
  </conditionalFormatting>
  <conditionalFormatting sqref="K239:L239">
    <cfRule type="expression" dxfId="540" priority="959" stopIfTrue="1">
      <formula>$J239=""</formula>
    </cfRule>
  </conditionalFormatting>
  <conditionalFormatting sqref="M239">
    <cfRule type="expression" dxfId="539" priority="958">
      <formula>$J239&lt;&gt;6</formula>
    </cfRule>
  </conditionalFormatting>
  <conditionalFormatting sqref="M239">
    <cfRule type="expression" dxfId="538" priority="957">
      <formula>AND($J239=6,$M239="")</formula>
    </cfRule>
  </conditionalFormatting>
  <conditionalFormatting sqref="M239">
    <cfRule type="expression" dxfId="537" priority="956" stopIfTrue="1">
      <formula>$J239=""</formula>
    </cfRule>
  </conditionalFormatting>
  <conditionalFormatting sqref="S238:Z239">
    <cfRule type="expression" dxfId="536" priority="953">
      <formula>AND($J238&lt;&gt;"",S238="")</formula>
    </cfRule>
  </conditionalFormatting>
  <conditionalFormatting sqref="S238:Z239">
    <cfRule type="expression" dxfId="535" priority="952" stopIfTrue="1">
      <formula>$J238=""</formula>
    </cfRule>
  </conditionalFormatting>
  <conditionalFormatting sqref="K238">
    <cfRule type="expression" dxfId="534" priority="946">
      <formula>AND($K238="",$J238=1)</formula>
    </cfRule>
    <cfRule type="expression" dxfId="533" priority="948">
      <formula>$J238&lt;&gt;1</formula>
    </cfRule>
  </conditionalFormatting>
  <conditionalFormatting sqref="L238">
    <cfRule type="expression" dxfId="532" priority="945">
      <formula>AND($J238=1,$L238="")</formula>
    </cfRule>
    <cfRule type="expression" dxfId="531" priority="947">
      <formula>$J238&lt;&gt;1</formula>
    </cfRule>
  </conditionalFormatting>
  <conditionalFormatting sqref="M238">
    <cfRule type="expression" dxfId="530" priority="944">
      <formula>$J238&lt;&gt;6</formula>
    </cfRule>
  </conditionalFormatting>
  <conditionalFormatting sqref="M238">
    <cfRule type="expression" dxfId="529" priority="943">
      <formula>AND($J238=6,$M238="")</formula>
    </cfRule>
  </conditionalFormatting>
  <conditionalFormatting sqref="K238:M238">
    <cfRule type="expression" dxfId="528" priority="935" stopIfTrue="1">
      <formula>$J238=""</formula>
    </cfRule>
  </conditionalFormatting>
  <conditionalFormatting sqref="K238:M238">
    <cfRule type="expression" dxfId="527" priority="931" stopIfTrue="1">
      <formula>$J238=7</formula>
    </cfRule>
  </conditionalFormatting>
  <conditionalFormatting sqref="AT238">
    <cfRule type="expression" dxfId="526" priority="973" stopIfTrue="1">
      <formula>$J238=""</formula>
    </cfRule>
  </conditionalFormatting>
  <conditionalFormatting sqref="AG238">
    <cfRule type="expression" dxfId="525" priority="928" stopIfTrue="1">
      <formula>$J238=""</formula>
    </cfRule>
  </conditionalFormatting>
  <conditionalFormatting sqref="AK238">
    <cfRule type="expression" dxfId="524" priority="927" stopIfTrue="1">
      <formula>$J238=""</formula>
    </cfRule>
  </conditionalFormatting>
  <conditionalFormatting sqref="K241">
    <cfRule type="expression" dxfId="523" priority="918">
      <formula>AND($K241="",$J241=1)</formula>
    </cfRule>
    <cfRule type="expression" dxfId="522" priority="920">
      <formula>$J241&lt;&gt;1</formula>
    </cfRule>
  </conditionalFormatting>
  <conditionalFormatting sqref="L241">
    <cfRule type="expression" dxfId="521" priority="917">
      <formula>AND($J241=1,$L241="")</formula>
    </cfRule>
    <cfRule type="expression" dxfId="520" priority="919">
      <formula>$J241&lt;&gt;1</formula>
    </cfRule>
  </conditionalFormatting>
  <conditionalFormatting sqref="K241:L241">
    <cfRule type="expression" dxfId="519" priority="908" stopIfTrue="1">
      <formula>$J241=""</formula>
    </cfRule>
  </conditionalFormatting>
  <conditionalFormatting sqref="M241">
    <cfRule type="expression" dxfId="518" priority="907">
      <formula>$J241&lt;&gt;6</formula>
    </cfRule>
  </conditionalFormatting>
  <conditionalFormatting sqref="M241">
    <cfRule type="expression" dxfId="517" priority="906">
      <formula>AND($J241=6,$M241="")</formula>
    </cfRule>
  </conditionalFormatting>
  <conditionalFormatting sqref="M241">
    <cfRule type="expression" dxfId="516" priority="905" stopIfTrue="1">
      <formula>$J241=""</formula>
    </cfRule>
  </conditionalFormatting>
  <conditionalFormatting sqref="S240:Z241">
    <cfRule type="expression" dxfId="515" priority="902">
      <formula>AND($J240&lt;&gt;"",S240="")</formula>
    </cfRule>
  </conditionalFormatting>
  <conditionalFormatting sqref="S240:Z241">
    <cfRule type="expression" dxfId="514" priority="901" stopIfTrue="1">
      <formula>$J240=""</formula>
    </cfRule>
  </conditionalFormatting>
  <conditionalFormatting sqref="K240">
    <cfRule type="expression" dxfId="513" priority="895">
      <formula>AND($K240="",$J240=1)</formula>
    </cfRule>
    <cfRule type="expression" dxfId="512" priority="897">
      <formula>$J240&lt;&gt;1</formula>
    </cfRule>
  </conditionalFormatting>
  <conditionalFormatting sqref="L240">
    <cfRule type="expression" dxfId="511" priority="894">
      <formula>AND($J240=1,$L240="")</formula>
    </cfRule>
    <cfRule type="expression" dxfId="510" priority="896">
      <formula>$J240&lt;&gt;1</formula>
    </cfRule>
  </conditionalFormatting>
  <conditionalFormatting sqref="M240">
    <cfRule type="expression" dxfId="509" priority="893">
      <formula>$J240&lt;&gt;6</formula>
    </cfRule>
  </conditionalFormatting>
  <conditionalFormatting sqref="M240">
    <cfRule type="expression" dxfId="508" priority="892">
      <formula>AND($J240=6,$M240="")</formula>
    </cfRule>
  </conditionalFormatting>
  <conditionalFormatting sqref="K240:M240">
    <cfRule type="expression" dxfId="507" priority="884" stopIfTrue="1">
      <formula>$J240=""</formula>
    </cfRule>
  </conditionalFormatting>
  <conditionalFormatting sqref="K240:M240">
    <cfRule type="expression" dxfId="506" priority="880" stopIfTrue="1">
      <formula>$J240=7</formula>
    </cfRule>
  </conditionalFormatting>
  <conditionalFormatting sqref="AT240">
    <cfRule type="expression" dxfId="505" priority="922" stopIfTrue="1">
      <formula>$J240=""</formula>
    </cfRule>
  </conditionalFormatting>
  <conditionalFormatting sqref="AG240">
    <cfRule type="expression" dxfId="504" priority="877" stopIfTrue="1">
      <formula>$J240=""</formula>
    </cfRule>
  </conditionalFormatting>
  <conditionalFormatting sqref="AK240">
    <cfRule type="expression" dxfId="503" priority="876" stopIfTrue="1">
      <formula>$J240=""</formula>
    </cfRule>
  </conditionalFormatting>
  <conditionalFormatting sqref="K243">
    <cfRule type="expression" dxfId="502" priority="867">
      <formula>AND($K243="",$J243=1)</formula>
    </cfRule>
    <cfRule type="expression" dxfId="501" priority="869">
      <formula>$J243&lt;&gt;1</formula>
    </cfRule>
  </conditionalFormatting>
  <conditionalFormatting sqref="L243">
    <cfRule type="expression" dxfId="500" priority="866">
      <formula>AND($J243=1,$L243="")</formula>
    </cfRule>
    <cfRule type="expression" dxfId="499" priority="868">
      <formula>$J243&lt;&gt;1</formula>
    </cfRule>
  </conditionalFormatting>
  <conditionalFormatting sqref="K243:L243">
    <cfRule type="expression" dxfId="498" priority="857" stopIfTrue="1">
      <formula>$J243=""</formula>
    </cfRule>
  </conditionalFormatting>
  <conditionalFormatting sqref="M243">
    <cfRule type="expression" dxfId="497" priority="856">
      <formula>$J243&lt;&gt;6</formula>
    </cfRule>
  </conditionalFormatting>
  <conditionalFormatting sqref="M243">
    <cfRule type="expression" dxfId="496" priority="855">
      <formula>AND($J243=6,$M243="")</formula>
    </cfRule>
  </conditionalFormatting>
  <conditionalFormatting sqref="M243">
    <cfRule type="expression" dxfId="495" priority="854" stopIfTrue="1">
      <formula>$J243=""</formula>
    </cfRule>
  </conditionalFormatting>
  <conditionalFormatting sqref="S242:Z243">
    <cfRule type="expression" dxfId="494" priority="851">
      <formula>AND($J242&lt;&gt;"",S242="")</formula>
    </cfRule>
  </conditionalFormatting>
  <conditionalFormatting sqref="S242:Z243">
    <cfRule type="expression" dxfId="493" priority="850" stopIfTrue="1">
      <formula>$J242=""</formula>
    </cfRule>
  </conditionalFormatting>
  <conditionalFormatting sqref="K242">
    <cfRule type="expression" dxfId="492" priority="844">
      <formula>AND($K242="",$J242=1)</formula>
    </cfRule>
    <cfRule type="expression" dxfId="491" priority="846">
      <formula>$J242&lt;&gt;1</formula>
    </cfRule>
  </conditionalFormatting>
  <conditionalFormatting sqref="L242">
    <cfRule type="expression" dxfId="490" priority="843">
      <formula>AND($J242=1,$L242="")</formula>
    </cfRule>
    <cfRule type="expression" dxfId="489" priority="845">
      <formula>$J242&lt;&gt;1</formula>
    </cfRule>
  </conditionalFormatting>
  <conditionalFormatting sqref="M242">
    <cfRule type="expression" dxfId="488" priority="842">
      <formula>$J242&lt;&gt;6</formula>
    </cfRule>
  </conditionalFormatting>
  <conditionalFormatting sqref="M242">
    <cfRule type="expression" dxfId="487" priority="841">
      <formula>AND($J242=6,$M242="")</formula>
    </cfRule>
  </conditionalFormatting>
  <conditionalFormatting sqref="K242:M242">
    <cfRule type="expression" dxfId="486" priority="833" stopIfTrue="1">
      <formula>$J242=""</formula>
    </cfRule>
  </conditionalFormatting>
  <conditionalFormatting sqref="K242:M242">
    <cfRule type="expression" dxfId="485" priority="829" stopIfTrue="1">
      <formula>$J242=7</formula>
    </cfRule>
  </conditionalFormatting>
  <conditionalFormatting sqref="AT242">
    <cfRule type="expression" dxfId="484" priority="871" stopIfTrue="1">
      <formula>$J242=""</formula>
    </cfRule>
  </conditionalFormatting>
  <conditionalFormatting sqref="AG242">
    <cfRule type="expression" dxfId="483" priority="826" stopIfTrue="1">
      <formula>$J242=""</formula>
    </cfRule>
  </conditionalFormatting>
  <conditionalFormatting sqref="AK242">
    <cfRule type="expression" dxfId="482" priority="825" stopIfTrue="1">
      <formula>$J242=""</formula>
    </cfRule>
  </conditionalFormatting>
  <conditionalFormatting sqref="AS188:AT191">
    <cfRule type="expression" dxfId="481" priority="821">
      <formula>AS188=""</formula>
    </cfRule>
    <cfRule type="expression" dxfId="480" priority="822">
      <formula>AS188&lt;&gt;"OK"</formula>
    </cfRule>
    <cfRule type="expression" dxfId="479" priority="823">
      <formula>AS188="OK"</formula>
    </cfRule>
  </conditionalFormatting>
  <conditionalFormatting sqref="AX224:AY243">
    <cfRule type="expression" dxfId="478" priority="812">
      <formula>AX224=""</formula>
    </cfRule>
    <cfRule type="expression" dxfId="477" priority="813">
      <formula>AX224&lt;&gt;"OK"</formula>
    </cfRule>
    <cfRule type="expression" dxfId="476" priority="814">
      <formula>AX224="OK"</formula>
    </cfRule>
  </conditionalFormatting>
  <conditionalFormatting sqref="L49">
    <cfRule type="expression" dxfId="475" priority="750" stopIfTrue="1">
      <formula>AND($I$49="知",$L$49="")</formula>
    </cfRule>
    <cfRule type="expression" dxfId="474" priority="751" stopIfTrue="1">
      <formula>$I$49="大"</formula>
    </cfRule>
  </conditionalFormatting>
  <conditionalFormatting sqref="H19:K28">
    <cfRule type="expression" dxfId="473" priority="687">
      <formula>AND($D19="○",$H19="")</formula>
    </cfRule>
  </conditionalFormatting>
  <conditionalFormatting sqref="AH17">
    <cfRule type="expression" dxfId="472" priority="686">
      <formula>OR($D17="",$D17="　")</formula>
    </cfRule>
  </conditionalFormatting>
  <conditionalFormatting sqref="AK17">
    <cfRule type="expression" dxfId="471" priority="685">
      <formula>OR($D17="",$D17="　")</formula>
    </cfRule>
  </conditionalFormatting>
  <conditionalFormatting sqref="AG196:AH205 AG224 AG226 AG228 AG230 AG232 AG234 AG236 AG238 AG240 AG242 AG188:AH191">
    <cfRule type="expression" dxfId="470" priority="2035">
      <formula>AND($J188&lt;&gt;"",$AG188="")</formula>
    </cfRule>
  </conditionalFormatting>
  <conditionalFormatting sqref="AJ196:AK205 AJ188:AK191">
    <cfRule type="expression" dxfId="469" priority="2036">
      <formula>AND($J188&lt;&gt;"",$AJ188="")</formula>
    </cfRule>
  </conditionalFormatting>
  <conditionalFormatting sqref="AA188">
    <cfRule type="expression" dxfId="468" priority="684" stopIfTrue="1">
      <formula>$J188=""</formula>
    </cfRule>
  </conditionalFormatting>
  <conditionalFormatting sqref="AD188">
    <cfRule type="expression" dxfId="467" priority="682" stopIfTrue="1">
      <formula>$J188=""</formula>
    </cfRule>
  </conditionalFormatting>
  <conditionalFormatting sqref="AG210:AR219">
    <cfRule type="expression" dxfId="466" priority="662" stopIfTrue="1">
      <formula>$J210=""</formula>
    </cfRule>
  </conditionalFormatting>
  <conditionalFormatting sqref="AL210:AR219">
    <cfRule type="expression" dxfId="465" priority="661">
      <formula>AND($J210&lt;&gt;"",$AL210="")</formula>
    </cfRule>
  </conditionalFormatting>
  <conditionalFormatting sqref="AG210:AH219">
    <cfRule type="expression" dxfId="464" priority="663">
      <formula>AND($J210&lt;&gt;"",$AG210="")</formula>
    </cfRule>
  </conditionalFormatting>
  <conditionalFormatting sqref="AJ210:AK219">
    <cfRule type="expression" dxfId="463" priority="664">
      <formula>AND($J210&lt;&gt;"",$AJ210="")</formula>
    </cfRule>
  </conditionalFormatting>
  <conditionalFormatting sqref="AO224:AP243">
    <cfRule type="expression" dxfId="462" priority="2071">
      <formula>AND($J224&lt;&gt;"",$AO224="")</formula>
    </cfRule>
  </conditionalFormatting>
  <conditionalFormatting sqref="AR224:AS243">
    <cfRule type="expression" dxfId="461" priority="2072">
      <formula>AND($J224&lt;&gt;"",$AR224="")</formula>
    </cfRule>
  </conditionalFormatting>
  <conditionalFormatting sqref="AT232 AT230 AT228 AT226 AT224 AT234 AT236 AT238 AT240 AT242">
    <cfRule type="expression" dxfId="460" priority="2073">
      <formula>AND($J224&lt;&gt;"",$AT224="")</formula>
    </cfRule>
  </conditionalFormatting>
  <conditionalFormatting sqref="AK224:AN243">
    <cfRule type="expression" dxfId="459" priority="2093">
      <formula>AND($J224&lt;&gt;"",$AK224="")</formula>
    </cfRule>
  </conditionalFormatting>
  <conditionalFormatting sqref="AA188 AD188">
    <cfRule type="expression" dxfId="458" priority="683">
      <formula>AND($J188&lt;&gt;"",AA188="")</formula>
    </cfRule>
  </conditionalFormatting>
  <conditionalFormatting sqref="AA190">
    <cfRule type="expression" dxfId="457" priority="619" stopIfTrue="1">
      <formula>$J190=""</formula>
    </cfRule>
  </conditionalFormatting>
  <conditionalFormatting sqref="AD190">
    <cfRule type="expression" dxfId="456" priority="617" stopIfTrue="1">
      <formula>$J190=""</formula>
    </cfRule>
  </conditionalFormatting>
  <conditionalFormatting sqref="AA190 AD190">
    <cfRule type="expression" dxfId="455" priority="618">
      <formula>AND($J190&lt;&gt;"",AA190="")</formula>
    </cfRule>
  </conditionalFormatting>
  <conditionalFormatting sqref="AA196">
    <cfRule type="expression" dxfId="454" priority="616" stopIfTrue="1">
      <formula>$J196=""</formula>
    </cfRule>
  </conditionalFormatting>
  <conditionalFormatting sqref="AD196">
    <cfRule type="expression" dxfId="453" priority="614" stopIfTrue="1">
      <formula>$J196=""</formula>
    </cfRule>
  </conditionalFormatting>
  <conditionalFormatting sqref="AA196 AD196">
    <cfRule type="expression" dxfId="452" priority="615">
      <formula>AND($J196&lt;&gt;"",AA196="")</formula>
    </cfRule>
  </conditionalFormatting>
  <conditionalFormatting sqref="AA198 AA200 AA202 AA204">
    <cfRule type="expression" dxfId="451" priority="613" stopIfTrue="1">
      <formula>$J198=""</formula>
    </cfRule>
  </conditionalFormatting>
  <conditionalFormatting sqref="AD198 AD200 AD202 AD204">
    <cfRule type="expression" dxfId="450" priority="611" stopIfTrue="1">
      <formula>$J198=""</formula>
    </cfRule>
  </conditionalFormatting>
  <conditionalFormatting sqref="AA198 AA200 AA202 AA204 AD198 AD200 AD202 AD204">
    <cfRule type="expression" dxfId="449" priority="612">
      <formula>AND($J198&lt;&gt;"",AA198="")</formula>
    </cfRule>
  </conditionalFormatting>
  <conditionalFormatting sqref="AA210 AA212 AA214 AA216 AA218">
    <cfRule type="expression" dxfId="448" priority="589" stopIfTrue="1">
      <formula>$J210=""</formula>
    </cfRule>
  </conditionalFormatting>
  <conditionalFormatting sqref="AD210 AD212 AD214 AD216 AD218">
    <cfRule type="expression" dxfId="447" priority="587" stopIfTrue="1">
      <formula>$J210=""</formula>
    </cfRule>
  </conditionalFormatting>
  <conditionalFormatting sqref="AA210 AA212 AA214 AA216 AA218 AD210 AD212 AD214 AD216 AD218">
    <cfRule type="expression" dxfId="446" priority="588">
      <formula>AND($J210&lt;&gt;"",AA210="")</formula>
    </cfRule>
  </conditionalFormatting>
  <conditionalFormatting sqref="AA224 AA226 AA228 AA230 AA232 AA234 AA236 AA238 AA240 AA242">
    <cfRule type="expression" dxfId="445" priority="571" stopIfTrue="1">
      <formula>$J224=""</formula>
    </cfRule>
  </conditionalFormatting>
  <conditionalFormatting sqref="AD224 AD226 AD228 AD230 AD232 AD234 AD236 AD238 AD240 AD242">
    <cfRule type="expression" dxfId="444" priority="569" stopIfTrue="1">
      <formula>$J224=""</formula>
    </cfRule>
  </conditionalFormatting>
  <conditionalFormatting sqref="AA224 AA226 AA228 AA230 AA232 AA234 AA236 AA238 AA240 AA242 AD224 AD226 AD228 AD230 AD232 AD234 AD236 AD238 AD240 AD242">
    <cfRule type="expression" dxfId="443" priority="570">
      <formula>AND($J224&lt;&gt;"",AA224="")</formula>
    </cfRule>
  </conditionalFormatting>
  <conditionalFormatting sqref="L31:V35 AA31:AB35 AD31:AG35 AI31:AJ35 AL31:AM35">
    <cfRule type="expression" dxfId="442" priority="568">
      <formula>AND($D31="○",L31="")</formula>
    </cfRule>
  </conditionalFormatting>
  <conditionalFormatting sqref="U15">
    <cfRule type="expression" dxfId="441" priority="566">
      <formula>U15="禁止文字が含まれています"</formula>
    </cfRule>
    <cfRule type="expression" dxfId="440" priority="567">
      <formula>U15="OK"</formula>
    </cfRule>
  </conditionalFormatting>
  <conditionalFormatting sqref="S11:T11">
    <cfRule type="expression" dxfId="439" priority="546">
      <formula>I11=""</formula>
    </cfRule>
    <cfRule type="expression" dxfId="438" priority="559">
      <formula>S11="半角不可"</formula>
    </cfRule>
    <cfRule type="expression" dxfId="437" priority="560">
      <formula>S11="OK"</formula>
    </cfRule>
  </conditionalFormatting>
  <conditionalFormatting sqref="U12">
    <cfRule type="expression" dxfId="436" priority="549">
      <formula>U12="禁止文字が含まれています"</formula>
    </cfRule>
    <cfRule type="expression" dxfId="435" priority="550">
      <formula>U12="OK"</formula>
    </cfRule>
  </conditionalFormatting>
  <conditionalFormatting sqref="S12:T14">
    <cfRule type="expression" dxfId="434" priority="543">
      <formula>I12=""</formula>
    </cfRule>
    <cfRule type="expression" dxfId="433" priority="544">
      <formula>S12="半角不可"</formula>
    </cfRule>
    <cfRule type="expression" dxfId="432" priority="545">
      <formula>S12="OK"</formula>
    </cfRule>
  </conditionalFormatting>
  <conditionalFormatting sqref="S15:T15">
    <cfRule type="expression" dxfId="431" priority="540">
      <formula>I15=""</formula>
    </cfRule>
    <cfRule type="expression" dxfId="430" priority="541">
      <formula>S15="半角不可"</formula>
    </cfRule>
    <cfRule type="expression" dxfId="429" priority="542">
      <formula>S15="OK"</formula>
    </cfRule>
  </conditionalFormatting>
  <conditionalFormatting sqref="AP17:AQ17">
    <cfRule type="expression" dxfId="428" priority="537">
      <formula>AP17=""</formula>
    </cfRule>
    <cfRule type="expression" dxfId="427" priority="538">
      <formula>AP17="半角不可"</formula>
    </cfRule>
    <cfRule type="expression" dxfId="426" priority="539">
      <formula>AP17="OK"</formula>
    </cfRule>
  </conditionalFormatting>
  <conditionalFormatting sqref="AP19:AQ19">
    <cfRule type="expression" dxfId="425" priority="534">
      <formula>AP19=""</formula>
    </cfRule>
    <cfRule type="expression" dxfId="424" priority="535">
      <formula>AP19="半角不可"</formula>
    </cfRule>
    <cfRule type="expression" dxfId="423" priority="536">
      <formula>AP19="OK"</formula>
    </cfRule>
  </conditionalFormatting>
  <conditionalFormatting sqref="AP31:AQ31">
    <cfRule type="expression" dxfId="422" priority="528">
      <formula>AP31=""</formula>
    </cfRule>
    <cfRule type="expression" dxfId="421" priority="529">
      <formula>AP31="半角不可"</formula>
    </cfRule>
    <cfRule type="expression" dxfId="420" priority="530">
      <formula>AP31="OK"</formula>
    </cfRule>
  </conditionalFormatting>
  <conditionalFormatting sqref="AP20:AQ28">
    <cfRule type="expression" dxfId="419" priority="522">
      <formula>AP20=""</formula>
    </cfRule>
    <cfRule type="expression" dxfId="418" priority="523">
      <formula>AP20="半角不可"</formula>
    </cfRule>
    <cfRule type="expression" dxfId="417" priority="524">
      <formula>AP20="OK"</formula>
    </cfRule>
  </conditionalFormatting>
  <conditionalFormatting sqref="AP32:AQ35">
    <cfRule type="expression" dxfId="416" priority="519">
      <formula>AP32=""</formula>
    </cfRule>
    <cfRule type="expression" dxfId="415" priority="520">
      <formula>AP32="半角不可"</formula>
    </cfRule>
    <cfRule type="expression" dxfId="414" priority="521">
      <formula>AP32="OK"</formula>
    </cfRule>
  </conditionalFormatting>
  <conditionalFormatting sqref="AR17">
    <cfRule type="expression" dxfId="413" priority="475">
      <formula>$H$17=""</formula>
    </cfRule>
    <cfRule type="expression" dxfId="412" priority="517">
      <formula>AR17="禁止文字が含まれています"</formula>
    </cfRule>
    <cfRule type="expression" dxfId="411" priority="518">
      <formula>AR17="OK"</formula>
    </cfRule>
  </conditionalFormatting>
  <conditionalFormatting sqref="AR31">
    <cfRule type="expression" dxfId="410" priority="513">
      <formula>AR31="禁止文字が含まれています"</formula>
    </cfRule>
    <cfRule type="expression" dxfId="409" priority="514">
      <formula>AR31="OK"</formula>
    </cfRule>
  </conditionalFormatting>
  <conditionalFormatting sqref="AR19">
    <cfRule type="expression" dxfId="408" priority="507">
      <formula>AR19="禁止文字が含まれています"</formula>
    </cfRule>
    <cfRule type="expression" dxfId="407" priority="508">
      <formula>AR19="OK"</formula>
    </cfRule>
  </conditionalFormatting>
  <conditionalFormatting sqref="AU188:AV188">
    <cfRule type="expression" dxfId="406" priority="500">
      <formula>AU188=""</formula>
    </cfRule>
    <cfRule type="expression" dxfId="405" priority="501">
      <formula>AU188="半角不可"</formula>
    </cfRule>
    <cfRule type="expression" dxfId="404" priority="502">
      <formula>AU188="OK"</formula>
    </cfRule>
  </conditionalFormatting>
  <conditionalFormatting sqref="AW188">
    <cfRule type="expression" dxfId="403" priority="498">
      <formula>AW188="禁止文字が含まれています"</formula>
    </cfRule>
    <cfRule type="expression" dxfId="402" priority="499">
      <formula>AW188="OK"</formula>
    </cfRule>
  </conditionalFormatting>
  <conditionalFormatting sqref="AU190:AV190">
    <cfRule type="expression" dxfId="401" priority="495">
      <formula>AU190=""</formula>
    </cfRule>
    <cfRule type="expression" dxfId="400" priority="496">
      <formula>AU190="半角不可"</formula>
    </cfRule>
    <cfRule type="expression" dxfId="399" priority="497">
      <formula>AU190="OK"</formula>
    </cfRule>
  </conditionalFormatting>
  <conditionalFormatting sqref="AU196:AV196">
    <cfRule type="expression" dxfId="398" priority="488">
      <formula>AU196=""</formula>
    </cfRule>
    <cfRule type="expression" dxfId="397" priority="489">
      <formula>AU196="半角不可"</formula>
    </cfRule>
    <cfRule type="expression" dxfId="396" priority="490">
      <formula>AU196="OK"</formula>
    </cfRule>
  </conditionalFormatting>
  <conditionalFormatting sqref="AU198:AV198 AU200:AV200 AU202:AV202 AU204:AV204">
    <cfRule type="expression" dxfId="395" priority="483">
      <formula>AU198=""</formula>
    </cfRule>
    <cfRule type="expression" dxfId="394" priority="484">
      <formula>AU198="半角不可"</formula>
    </cfRule>
    <cfRule type="expression" dxfId="393" priority="485">
      <formula>AU198="OK"</formula>
    </cfRule>
  </conditionalFormatting>
  <conditionalFormatting sqref="U12:Z12">
    <cfRule type="expression" dxfId="392" priority="480">
      <formula>I12=""</formula>
    </cfRule>
  </conditionalFormatting>
  <conditionalFormatting sqref="U13">
    <cfRule type="expression" dxfId="391" priority="478">
      <formula>U13="禁止文字が含まれています"</formula>
    </cfRule>
    <cfRule type="expression" dxfId="390" priority="479">
      <formula>U13="OK"</formula>
    </cfRule>
  </conditionalFormatting>
  <conditionalFormatting sqref="U13:Z13">
    <cfRule type="expression" dxfId="389" priority="477">
      <formula>I13=""</formula>
    </cfRule>
  </conditionalFormatting>
  <conditionalFormatting sqref="U15:Z15">
    <cfRule type="expression" dxfId="388" priority="476">
      <formula>$I$15&amp;$N$15=""</formula>
    </cfRule>
  </conditionalFormatting>
  <conditionalFormatting sqref="AR19:AW19">
    <cfRule type="expression" dxfId="387" priority="474">
      <formula>$H19&amp;$L19=""</formula>
    </cfRule>
  </conditionalFormatting>
  <conditionalFormatting sqref="AR20:AR28">
    <cfRule type="expression" dxfId="386" priority="472">
      <formula>AR20="禁止文字が含まれています"</formula>
    </cfRule>
    <cfRule type="expression" dxfId="385" priority="473">
      <formula>AR20="OK"</formula>
    </cfRule>
  </conditionalFormatting>
  <conditionalFormatting sqref="AR20:AW28">
    <cfRule type="expression" dxfId="384" priority="471">
      <formula>$H20&amp;$L20=""</formula>
    </cfRule>
  </conditionalFormatting>
  <conditionalFormatting sqref="AR31:AW31">
    <cfRule type="expression" dxfId="383" priority="470">
      <formula>$L31=""</formula>
    </cfRule>
  </conditionalFormatting>
  <conditionalFormatting sqref="AR32:AR35">
    <cfRule type="expression" dxfId="382" priority="468">
      <formula>AR32="禁止文字が含まれています"</formula>
    </cfRule>
    <cfRule type="expression" dxfId="381" priority="469">
      <formula>AR32="OK"</formula>
    </cfRule>
  </conditionalFormatting>
  <conditionalFormatting sqref="AR32:AW35">
    <cfRule type="expression" dxfId="380" priority="467">
      <formula>$L32=""</formula>
    </cfRule>
  </conditionalFormatting>
  <conditionalFormatting sqref="AW188:BB188">
    <cfRule type="expression" dxfId="379" priority="466">
      <formula>$S188&amp;$AA188&amp;$AD188&amp;$AL188=""</formula>
    </cfRule>
  </conditionalFormatting>
  <conditionalFormatting sqref="AW190">
    <cfRule type="expression" dxfId="378" priority="464">
      <formula>AW190="禁止文字が含まれています"</formula>
    </cfRule>
    <cfRule type="expression" dxfId="377" priority="465">
      <formula>AW190="OK"</formula>
    </cfRule>
  </conditionalFormatting>
  <conditionalFormatting sqref="AW190:BB190">
    <cfRule type="expression" dxfId="376" priority="463">
      <formula>$S190&amp;$AA190&amp;$AD190&amp;$AL190=""</formula>
    </cfRule>
  </conditionalFormatting>
  <conditionalFormatting sqref="AW196">
    <cfRule type="expression" dxfId="375" priority="461">
      <formula>AW196="禁止文字が含まれています"</formula>
    </cfRule>
    <cfRule type="expression" dxfId="374" priority="462">
      <formula>AW196="OK"</formula>
    </cfRule>
  </conditionalFormatting>
  <conditionalFormatting sqref="AW196:BB196">
    <cfRule type="expression" dxfId="373" priority="460">
      <formula>$S196&amp;$AA196&amp;$AD196&amp;$AL196=""</formula>
    </cfRule>
  </conditionalFormatting>
  <conditionalFormatting sqref="AW198">
    <cfRule type="expression" dxfId="372" priority="458">
      <formula>AW198="禁止文字が含まれています"</formula>
    </cfRule>
    <cfRule type="expression" dxfId="371" priority="459">
      <formula>AW198="OK"</formula>
    </cfRule>
  </conditionalFormatting>
  <conditionalFormatting sqref="AW198:BB198">
    <cfRule type="expression" dxfId="370" priority="457">
      <formula>$S198&amp;$AA198&amp;$AD198&amp;$AL198=""</formula>
    </cfRule>
  </conditionalFormatting>
  <conditionalFormatting sqref="AW200">
    <cfRule type="expression" dxfId="369" priority="455">
      <formula>AW200="禁止文字が含まれています"</formula>
    </cfRule>
    <cfRule type="expression" dxfId="368" priority="456">
      <formula>AW200="OK"</formula>
    </cfRule>
  </conditionalFormatting>
  <conditionalFormatting sqref="AW200:BB200">
    <cfRule type="expression" dxfId="367" priority="454">
      <formula>$S200&amp;$AA200&amp;$AD200&amp;$AL200=""</formula>
    </cfRule>
  </conditionalFormatting>
  <conditionalFormatting sqref="AW202">
    <cfRule type="expression" dxfId="366" priority="452">
      <formula>AW202="禁止文字が含まれています"</formula>
    </cfRule>
    <cfRule type="expression" dxfId="365" priority="453">
      <formula>AW202="OK"</formula>
    </cfRule>
  </conditionalFormatting>
  <conditionalFormatting sqref="AW202:BB202">
    <cfRule type="expression" dxfId="364" priority="451">
      <formula>$S202&amp;$AA202&amp;$AD202&amp;$AL202=""</formula>
    </cfRule>
  </conditionalFormatting>
  <conditionalFormatting sqref="AW204">
    <cfRule type="expression" dxfId="363" priority="449">
      <formula>AW204="禁止文字が含まれています"</formula>
    </cfRule>
    <cfRule type="expression" dxfId="362" priority="450">
      <formula>AW204="OK"</formula>
    </cfRule>
  </conditionalFormatting>
  <conditionalFormatting sqref="AW204:BB204">
    <cfRule type="expression" dxfId="361" priority="448">
      <formula>$S204&amp;$AA204&amp;$AD204&amp;$AL204=""</formula>
    </cfRule>
  </conditionalFormatting>
  <conditionalFormatting sqref="AU210:AV210">
    <cfRule type="expression" dxfId="360" priority="445">
      <formula>AU210=""</formula>
    </cfRule>
    <cfRule type="expression" dxfId="359" priority="446">
      <formula>AU210="半角不可"</formula>
    </cfRule>
    <cfRule type="expression" dxfId="358" priority="447">
      <formula>AU210="OK"</formula>
    </cfRule>
  </conditionalFormatting>
  <conditionalFormatting sqref="AW210">
    <cfRule type="expression" dxfId="357" priority="443">
      <formula>AW210="禁止文字が含まれています"</formula>
    </cfRule>
    <cfRule type="expression" dxfId="356" priority="444">
      <formula>AW210="OK"</formula>
    </cfRule>
  </conditionalFormatting>
  <conditionalFormatting sqref="AW210:BB210">
    <cfRule type="expression" dxfId="355" priority="442">
      <formula>$S210&amp;$AA210&amp;$AD210&amp;$AL210=""</formula>
    </cfRule>
  </conditionalFormatting>
  <conditionalFormatting sqref="AU212:AV212 AU214:AV214 AU216:AV216 AU218:AV218">
    <cfRule type="expression" dxfId="354" priority="439">
      <formula>AU212=""</formula>
    </cfRule>
    <cfRule type="expression" dxfId="353" priority="440">
      <formula>AU212="半角不可"</formula>
    </cfRule>
    <cfRule type="expression" dxfId="352" priority="441">
      <formula>AU212="OK"</formula>
    </cfRule>
  </conditionalFormatting>
  <conditionalFormatting sqref="AW212 AW214 AW216 AW218">
    <cfRule type="expression" dxfId="351" priority="437">
      <formula>AW212="禁止文字が含まれています"</formula>
    </cfRule>
    <cfRule type="expression" dxfId="350" priority="438">
      <formula>AW212="OK"</formula>
    </cfRule>
  </conditionalFormatting>
  <conditionalFormatting sqref="AW212:BB212 AW214:BB214 AW216:BB216 AW218:BB218">
    <cfRule type="expression" dxfId="349" priority="436">
      <formula>$S212&amp;$AA212&amp;$AD212&amp;$AL212=""</formula>
    </cfRule>
  </conditionalFormatting>
  <conditionalFormatting sqref="AZ224:BA224">
    <cfRule type="expression" dxfId="348" priority="433">
      <formula>AZ224=""</formula>
    </cfRule>
    <cfRule type="expression" dxfId="347" priority="434">
      <formula>AZ224="半角不可"</formula>
    </cfRule>
    <cfRule type="expression" dxfId="346" priority="435">
      <formula>AZ224="OK"</formula>
    </cfRule>
  </conditionalFormatting>
  <conditionalFormatting sqref="BB224 BB226 BB228 BB230 BB232 BB234 BB236 BB238 BB240 BB242">
    <cfRule type="expression" dxfId="345" priority="431">
      <formula>BB224="禁止文字が含まれています"</formula>
    </cfRule>
    <cfRule type="expression" dxfId="344" priority="432">
      <formula>BB224="OK"</formula>
    </cfRule>
  </conditionalFormatting>
  <conditionalFormatting sqref="BB224:BG224 BB226:BG226 BB228:BG228 BB230:BG230 BB232:BG232 BB234:BG234 BB236:BG236 BB238:BG238 BB240:BG240 BB242:BG242">
    <cfRule type="expression" dxfId="343" priority="430">
      <formula>$S224&amp;$AA224&amp;$AD224&amp;$AL224=""</formula>
    </cfRule>
  </conditionalFormatting>
  <conditionalFormatting sqref="AZ226:BA226 AZ228:BA228 AZ230:BA230 AZ232:BA232 AZ234:BA234 AZ236:BA236 AZ238:BA238 AZ240:BA240 AZ242:BA242">
    <cfRule type="expression" dxfId="342" priority="427">
      <formula>AZ226=""</formula>
    </cfRule>
    <cfRule type="expression" dxfId="341" priority="428">
      <formula>AZ226="半角不可"</formula>
    </cfRule>
    <cfRule type="expression" dxfId="340" priority="429">
      <formula>AZ226="OK"</formula>
    </cfRule>
  </conditionalFormatting>
  <conditionalFormatting sqref="L19:V28">
    <cfRule type="expression" dxfId="339" priority="426">
      <formula>AND($D19="○",$L19="")</formula>
    </cfRule>
  </conditionalFormatting>
  <conditionalFormatting sqref="W19:X28">
    <cfRule type="expression" dxfId="338" priority="425">
      <formula>AND($D19="○",OR($W19="",$W19="　"))</formula>
    </cfRule>
  </conditionalFormatting>
  <conditionalFormatting sqref="Y19:Z28">
    <cfRule type="expression" dxfId="337" priority="424">
      <formula>AND($D19="○",$Y19="")</formula>
    </cfRule>
  </conditionalFormatting>
  <conditionalFormatting sqref="AA19:AB28">
    <cfRule type="expression" dxfId="336" priority="423">
      <formula>AND($D19="○",$AA19="")</formula>
    </cfRule>
  </conditionalFormatting>
  <conditionalFormatting sqref="AD19:AE28">
    <cfRule type="expression" dxfId="335" priority="422">
      <formula>AND($D19="○",$AD19="")</formula>
    </cfRule>
  </conditionalFormatting>
  <conditionalFormatting sqref="AF19:AG28">
    <cfRule type="expression" dxfId="334" priority="421">
      <formula>AND($D19="○",$AF19="")</formula>
    </cfRule>
  </conditionalFormatting>
  <conditionalFormatting sqref="AI19:AJ28">
    <cfRule type="expression" dxfId="333" priority="420">
      <formula>AND($D19="○",$AI19="")</formula>
    </cfRule>
  </conditionalFormatting>
  <conditionalFormatting sqref="AL19:AM28">
    <cfRule type="expression" dxfId="332" priority="419">
      <formula>AND($D19="○",$AL19="")</formula>
    </cfRule>
  </conditionalFormatting>
  <conditionalFormatting sqref="K49">
    <cfRule type="expression" dxfId="331" priority="418" stopIfTrue="1">
      <formula>+AND($BK$38&gt;0,$K$49="")</formula>
    </cfRule>
  </conditionalFormatting>
  <conditionalFormatting sqref="M49:N49">
    <cfRule type="expression" dxfId="330" priority="417">
      <formula>+AND($BK$38&gt;0,$M$49="")</formula>
    </cfRule>
  </conditionalFormatting>
  <conditionalFormatting sqref="O49:R49">
    <cfRule type="expression" dxfId="329" priority="416">
      <formula>+AND($BK$38&gt;0,$O$49="")</formula>
    </cfRule>
  </conditionalFormatting>
  <conditionalFormatting sqref="J50:K50 J54:K54">
    <cfRule type="expression" dxfId="328" priority="414">
      <formula>AND($BK50&gt;0,$J50="")</formula>
    </cfRule>
  </conditionalFormatting>
  <conditionalFormatting sqref="M50:N54">
    <cfRule type="expression" dxfId="327" priority="413">
      <formula>AND($BK50&gt;0,$M50="")</formula>
    </cfRule>
  </conditionalFormatting>
  <conditionalFormatting sqref="O50:R54">
    <cfRule type="expression" dxfId="326" priority="412">
      <formula>AND($BK50&gt;0,$O50="")</formula>
    </cfRule>
  </conditionalFormatting>
  <conditionalFormatting sqref="F191:I191">
    <cfRule type="expression" dxfId="325" priority="401">
      <formula>$J191&lt;&gt;""</formula>
    </cfRule>
    <cfRule type="expression" dxfId="324" priority="402">
      <formula>AND($J190&lt;&gt;"",$J190&lt;&gt;7)</formula>
    </cfRule>
    <cfRule type="expression" dxfId="323" priority="403">
      <formula>OR($J190="",$J190=7)</formula>
    </cfRule>
  </conditionalFormatting>
  <conditionalFormatting sqref="F197:I197">
    <cfRule type="expression" dxfId="322" priority="398">
      <formula>$J197&lt;&gt;""</formula>
    </cfRule>
    <cfRule type="expression" dxfId="321" priority="399">
      <formula>AND($J196&lt;&gt;"",$J196&lt;&gt;7)</formula>
    </cfRule>
    <cfRule type="expression" dxfId="320" priority="400">
      <formula>OR($J196="",$J196=7)</formula>
    </cfRule>
  </conditionalFormatting>
  <conditionalFormatting sqref="F199:I199">
    <cfRule type="expression" dxfId="319" priority="395">
      <formula>$J199&lt;&gt;""</formula>
    </cfRule>
    <cfRule type="expression" dxfId="318" priority="396">
      <formula>AND($J198&lt;&gt;"",$J198&lt;&gt;7)</formula>
    </cfRule>
    <cfRule type="expression" dxfId="317" priority="397">
      <formula>OR($J198="",$J198=7)</formula>
    </cfRule>
  </conditionalFormatting>
  <conditionalFormatting sqref="F201:I201">
    <cfRule type="expression" dxfId="316" priority="392">
      <formula>$J201&lt;&gt;""</formula>
    </cfRule>
    <cfRule type="expression" dxfId="315" priority="393">
      <formula>AND($J200&lt;&gt;"",$J200&lt;&gt;7)</formula>
    </cfRule>
    <cfRule type="expression" dxfId="314" priority="394">
      <formula>OR($J200="",$J200=7)</formula>
    </cfRule>
  </conditionalFormatting>
  <conditionalFormatting sqref="F203:I203">
    <cfRule type="expression" dxfId="313" priority="389">
      <formula>$J203&lt;&gt;""</formula>
    </cfRule>
    <cfRule type="expression" dxfId="312" priority="390">
      <formula>AND($J202&lt;&gt;"",$J202&lt;&gt;7)</formula>
    </cfRule>
    <cfRule type="expression" dxfId="311" priority="391">
      <formula>OR($J202="",$J202=7)</formula>
    </cfRule>
  </conditionalFormatting>
  <conditionalFormatting sqref="F205:I205">
    <cfRule type="expression" dxfId="310" priority="386">
      <formula>$J205&lt;&gt;""</formula>
    </cfRule>
    <cfRule type="expression" dxfId="309" priority="387">
      <formula>AND($J204&lt;&gt;"",$J204&lt;&gt;7)</formula>
    </cfRule>
    <cfRule type="expression" dxfId="308" priority="388">
      <formula>OR($J204="",$J204=7)</formula>
    </cfRule>
  </conditionalFormatting>
  <conditionalFormatting sqref="F211:I211">
    <cfRule type="expression" dxfId="307" priority="383">
      <formula>$J211&lt;&gt;""</formula>
    </cfRule>
    <cfRule type="expression" dxfId="306" priority="384">
      <formula>AND($J210&lt;&gt;"",$J210&lt;&gt;7)</formula>
    </cfRule>
    <cfRule type="expression" dxfId="305" priority="385">
      <formula>OR($J210="",$J210=7)</formula>
    </cfRule>
  </conditionalFormatting>
  <conditionalFormatting sqref="F213:I213">
    <cfRule type="expression" dxfId="304" priority="380">
      <formula>$J213&lt;&gt;""</formula>
    </cfRule>
    <cfRule type="expression" dxfId="303" priority="381">
      <formula>AND($J212&lt;&gt;"",$J212&lt;&gt;7)</formula>
    </cfRule>
    <cfRule type="expression" dxfId="302" priority="382">
      <formula>OR($J212="",$J212=7)</formula>
    </cfRule>
  </conditionalFormatting>
  <conditionalFormatting sqref="F215:I215">
    <cfRule type="expression" dxfId="301" priority="377">
      <formula>$J215&lt;&gt;""</formula>
    </cfRule>
    <cfRule type="expression" dxfId="300" priority="378">
      <formula>AND($J214&lt;&gt;"",$J214&lt;&gt;7)</formula>
    </cfRule>
    <cfRule type="expression" dxfId="299" priority="379">
      <formula>OR($J214="",$J214=7)</formula>
    </cfRule>
  </conditionalFormatting>
  <conditionalFormatting sqref="F217:I217">
    <cfRule type="expression" dxfId="298" priority="374">
      <formula>$J217&lt;&gt;""</formula>
    </cfRule>
    <cfRule type="expression" dxfId="297" priority="375">
      <formula>AND($J216&lt;&gt;"",$J216&lt;&gt;7)</formula>
    </cfRule>
    <cfRule type="expression" dxfId="296" priority="376">
      <formula>OR($J216="",$J216=7)</formula>
    </cfRule>
  </conditionalFormatting>
  <conditionalFormatting sqref="F219:I219">
    <cfRule type="expression" dxfId="295" priority="371">
      <formula>$J219&lt;&gt;""</formula>
    </cfRule>
    <cfRule type="expression" dxfId="294" priority="372">
      <formula>AND($J218&lt;&gt;"",$J218&lt;&gt;7)</formula>
    </cfRule>
    <cfRule type="expression" dxfId="293" priority="373">
      <formula>OR($J218="",$J218=7)</formula>
    </cfRule>
  </conditionalFormatting>
  <conditionalFormatting sqref="F225:I225">
    <cfRule type="expression" dxfId="292" priority="368">
      <formula>$J225&lt;&gt;""</formula>
    </cfRule>
    <cfRule type="expression" dxfId="291" priority="369">
      <formula>AND($J224&lt;&gt;"",$J224&lt;&gt;7)</formula>
    </cfRule>
    <cfRule type="expression" dxfId="290" priority="370">
      <formula>OR($J224="",$J224=7)</formula>
    </cfRule>
  </conditionalFormatting>
  <conditionalFormatting sqref="F227:I227">
    <cfRule type="expression" dxfId="289" priority="365">
      <formula>$J227&lt;&gt;""</formula>
    </cfRule>
    <cfRule type="expression" dxfId="288" priority="366">
      <formula>AND($J226&lt;&gt;"",$J226&lt;&gt;7)</formula>
    </cfRule>
    <cfRule type="expression" dxfId="287" priority="367">
      <formula>OR($J226="",$J226=7)</formula>
    </cfRule>
  </conditionalFormatting>
  <conditionalFormatting sqref="F229:I229">
    <cfRule type="expression" dxfId="286" priority="362">
      <formula>$J229&lt;&gt;""</formula>
    </cfRule>
    <cfRule type="expression" dxfId="285" priority="363">
      <formula>AND($J228&lt;&gt;"",$J228&lt;&gt;7)</formula>
    </cfRule>
    <cfRule type="expression" dxfId="284" priority="364">
      <formula>OR($J228="",$J228=7)</formula>
    </cfRule>
  </conditionalFormatting>
  <conditionalFormatting sqref="F231:I231">
    <cfRule type="expression" dxfId="283" priority="359">
      <formula>$J231&lt;&gt;""</formula>
    </cfRule>
    <cfRule type="expression" dxfId="282" priority="360">
      <formula>AND($J230&lt;&gt;"",$J230&lt;&gt;7)</formula>
    </cfRule>
    <cfRule type="expression" dxfId="281" priority="361">
      <formula>OR($J230="",$J230=7)</formula>
    </cfRule>
  </conditionalFormatting>
  <conditionalFormatting sqref="F233:I233">
    <cfRule type="expression" dxfId="280" priority="356">
      <formula>$J233&lt;&gt;""</formula>
    </cfRule>
    <cfRule type="expression" dxfId="279" priority="357">
      <formula>AND($J232&lt;&gt;"",$J232&lt;&gt;7)</formula>
    </cfRule>
    <cfRule type="expression" dxfId="278" priority="358">
      <formula>OR($J232="",$J232=7)</formula>
    </cfRule>
  </conditionalFormatting>
  <conditionalFormatting sqref="F235:I235">
    <cfRule type="expression" dxfId="277" priority="353">
      <formula>$J235&lt;&gt;""</formula>
    </cfRule>
    <cfRule type="expression" dxfId="276" priority="354">
      <formula>AND($J234&lt;&gt;"",$J234&lt;&gt;7)</formula>
    </cfRule>
    <cfRule type="expression" dxfId="275" priority="355">
      <formula>OR($J234="",$J234=7)</formula>
    </cfRule>
  </conditionalFormatting>
  <conditionalFormatting sqref="F237:I237">
    <cfRule type="expression" dxfId="274" priority="350">
      <formula>$J237&lt;&gt;""</formula>
    </cfRule>
    <cfRule type="expression" dxfId="273" priority="351">
      <formula>AND($J236&lt;&gt;"",$J236&lt;&gt;7)</formula>
    </cfRule>
    <cfRule type="expression" dxfId="272" priority="352">
      <formula>OR($J236="",$J236=7)</formula>
    </cfRule>
  </conditionalFormatting>
  <conditionalFormatting sqref="F239:I239">
    <cfRule type="expression" dxfId="271" priority="347">
      <formula>$J239&lt;&gt;""</formula>
    </cfRule>
    <cfRule type="expression" dxfId="270" priority="348">
      <formula>AND($J238&lt;&gt;"",$J238&lt;&gt;7)</formula>
    </cfRule>
    <cfRule type="expression" dxfId="269" priority="349">
      <formula>OR($J238="",$J238=7)</formula>
    </cfRule>
  </conditionalFormatting>
  <conditionalFormatting sqref="F241:I241">
    <cfRule type="expression" dxfId="268" priority="344">
      <formula>$J241&lt;&gt;""</formula>
    </cfRule>
    <cfRule type="expression" dxfId="267" priority="345">
      <formula>AND($J240&lt;&gt;"",$J240&lt;&gt;7)</formula>
    </cfRule>
    <cfRule type="expression" dxfId="266" priority="346">
      <formula>OR($J240="",$J240=7)</formula>
    </cfRule>
  </conditionalFormatting>
  <conditionalFormatting sqref="F243:I243">
    <cfRule type="expression" dxfId="265" priority="341">
      <formula>$J243&lt;&gt;""</formula>
    </cfRule>
    <cfRule type="expression" dxfId="264" priority="342">
      <formula>AND($J242&lt;&gt;"",$J242&lt;&gt;7)</formula>
    </cfRule>
    <cfRule type="expression" dxfId="263" priority="343">
      <formula>OR($J242="",$J242=7)</formula>
    </cfRule>
  </conditionalFormatting>
  <conditionalFormatting sqref="F188:I188">
    <cfRule type="expression" dxfId="262" priority="340">
      <formula>$J188&lt;&gt;""</formula>
    </cfRule>
  </conditionalFormatting>
  <conditionalFormatting sqref="F190:I190">
    <cfRule type="expression" dxfId="261" priority="339">
      <formula>$J190&lt;&gt;""</formula>
    </cfRule>
  </conditionalFormatting>
  <conditionalFormatting sqref="F196:I196">
    <cfRule type="expression" dxfId="260" priority="338">
      <formula>$J196&lt;&gt;""</formula>
    </cfRule>
  </conditionalFormatting>
  <conditionalFormatting sqref="F198:I198">
    <cfRule type="expression" dxfId="259" priority="337">
      <formula>$J198&lt;&gt;""</formula>
    </cfRule>
  </conditionalFormatting>
  <conditionalFormatting sqref="F200:I200">
    <cfRule type="expression" dxfId="258" priority="336">
      <formula>$J200&lt;&gt;""</formula>
    </cfRule>
  </conditionalFormatting>
  <conditionalFormatting sqref="F202:I202">
    <cfRule type="expression" dxfId="257" priority="335">
      <formula>$J202&lt;&gt;""</formula>
    </cfRule>
  </conditionalFormatting>
  <conditionalFormatting sqref="F204:I204">
    <cfRule type="expression" dxfId="256" priority="334">
      <formula>$J204&lt;&gt;""</formula>
    </cfRule>
  </conditionalFormatting>
  <conditionalFormatting sqref="F210:I210">
    <cfRule type="expression" dxfId="255" priority="333">
      <formula>$J210&lt;&gt;""</formula>
    </cfRule>
  </conditionalFormatting>
  <conditionalFormatting sqref="F212:I212">
    <cfRule type="expression" dxfId="254" priority="332">
      <formula>$J212&lt;&gt;""</formula>
    </cfRule>
  </conditionalFormatting>
  <conditionalFormatting sqref="F214:I214">
    <cfRule type="expression" dxfId="253" priority="331">
      <formula>$J214&lt;&gt;""</formula>
    </cfRule>
  </conditionalFormatting>
  <conditionalFormatting sqref="F216:I216">
    <cfRule type="expression" dxfId="252" priority="330">
      <formula>$J216&lt;&gt;""</formula>
    </cfRule>
  </conditionalFormatting>
  <conditionalFormatting sqref="F218:I218">
    <cfRule type="expression" dxfId="251" priority="329">
      <formula>$J218&lt;&gt;""</formula>
    </cfRule>
  </conditionalFormatting>
  <conditionalFormatting sqref="F224:I224">
    <cfRule type="expression" dxfId="250" priority="328">
      <formula>$J224&lt;&gt;""</formula>
    </cfRule>
  </conditionalFormatting>
  <conditionalFormatting sqref="F226:I226">
    <cfRule type="expression" dxfId="249" priority="327">
      <formula>$J226&lt;&gt;""</formula>
    </cfRule>
  </conditionalFormatting>
  <conditionalFormatting sqref="F228:I228">
    <cfRule type="expression" dxfId="248" priority="326">
      <formula>$J228&lt;&gt;""</formula>
    </cfRule>
  </conditionalFormatting>
  <conditionalFormatting sqref="F230:I230">
    <cfRule type="expression" dxfId="247" priority="325">
      <formula>$J230&lt;&gt;""</formula>
    </cfRule>
  </conditionalFormatting>
  <conditionalFormatting sqref="F232:I232">
    <cfRule type="expression" dxfId="246" priority="324">
      <formula>$J232&lt;&gt;""</formula>
    </cfRule>
  </conditionalFormatting>
  <conditionalFormatting sqref="F234:I234">
    <cfRule type="expression" dxfId="245" priority="323">
      <formula>$J234&lt;&gt;""</formula>
    </cfRule>
  </conditionalFormatting>
  <conditionalFormatting sqref="F236:I236">
    <cfRule type="expression" dxfId="244" priority="322">
      <formula>$J236&lt;&gt;""</formula>
    </cfRule>
  </conditionalFormatting>
  <conditionalFormatting sqref="F238:I238">
    <cfRule type="expression" dxfId="243" priority="321">
      <formula>$J238&lt;&gt;""</formula>
    </cfRule>
  </conditionalFormatting>
  <conditionalFormatting sqref="F240:I240">
    <cfRule type="expression" dxfId="242" priority="320">
      <formula>$J240&lt;&gt;""</formula>
    </cfRule>
  </conditionalFormatting>
  <conditionalFormatting sqref="F242:I242">
    <cfRule type="expression" dxfId="241" priority="319">
      <formula>$J242&lt;&gt;""</formula>
    </cfRule>
  </conditionalFormatting>
  <conditionalFormatting sqref="Q70:R72 Q74:R83">
    <cfRule type="expression" dxfId="240" priority="2094">
      <formula>OR($Q70="入力漏れ",$Q70="許可漏れ")</formula>
    </cfRule>
    <cfRule type="expression" dxfId="239" priority="2095">
      <formula>$Q70="OK"</formula>
    </cfRule>
  </conditionalFormatting>
  <conditionalFormatting sqref="Q73:R73">
    <cfRule type="expression" dxfId="238" priority="317">
      <formula>OR($Q73="入力漏れ",$Q73="許可漏れ")</formula>
    </cfRule>
    <cfRule type="expression" dxfId="237" priority="318">
      <formula>$Q73="OK"</formula>
    </cfRule>
  </conditionalFormatting>
  <conditionalFormatting sqref="Q84:R89">
    <cfRule type="expression" dxfId="236" priority="315">
      <formula>OR($Q84="入力漏れ",$Q84="許可漏れ")</formula>
    </cfRule>
    <cfRule type="expression" dxfId="235" priority="316">
      <formula>$Q84="OK"</formula>
    </cfRule>
  </conditionalFormatting>
  <conditionalFormatting sqref="D19">
    <cfRule type="expression" dxfId="234" priority="314">
      <formula>$D19="○"</formula>
    </cfRule>
  </conditionalFormatting>
  <conditionalFormatting sqref="D20:D28">
    <cfRule type="expression" dxfId="233" priority="313">
      <formula>$D20="○"</formula>
    </cfRule>
  </conditionalFormatting>
  <conditionalFormatting sqref="D31:D35">
    <cfRule type="expression" dxfId="232" priority="312">
      <formula>$D31="○"</formula>
    </cfRule>
  </conditionalFormatting>
  <conditionalFormatting sqref="E37:AG37">
    <cfRule type="expression" dxfId="231" priority="311">
      <formula>OR(E$37=1,E$37=2)</formula>
    </cfRule>
  </conditionalFormatting>
  <conditionalFormatting sqref="E38:AG38">
    <cfRule type="expression" dxfId="230" priority="310">
      <formula>OR(E$38=1,E$38=2)</formula>
    </cfRule>
  </conditionalFormatting>
  <conditionalFormatting sqref="I43:J43">
    <cfRule type="expression" dxfId="229" priority="309">
      <formula>$I$43&gt;0</formula>
    </cfRule>
  </conditionalFormatting>
  <conditionalFormatting sqref="O42:P42">
    <cfRule type="expression" dxfId="228" priority="308">
      <formula>$O$42&gt;0</formula>
    </cfRule>
  </conditionalFormatting>
  <conditionalFormatting sqref="O43:P43">
    <cfRule type="expression" dxfId="227" priority="307">
      <formula>$O$43&gt;0</formula>
    </cfRule>
  </conditionalFormatting>
  <conditionalFormatting sqref="I49:R50 I54:R54 I51:I53 L51:R53">
    <cfRule type="expression" dxfId="226" priority="292" stopIfTrue="1">
      <formula>I49&lt;&gt;""</formula>
    </cfRule>
  </conditionalFormatting>
  <conditionalFormatting sqref="I55:L55">
    <cfRule type="expression" dxfId="225" priority="303">
      <formula>$I$55&lt;&gt;""</formula>
    </cfRule>
  </conditionalFormatting>
  <conditionalFormatting sqref="I58:V62 I65:R66 I70:I89 N74:N83 N70:N72 J118:K154 N155:O169 L170 L172 G175:J177">
    <cfRule type="expression" dxfId="224" priority="302">
      <formula>G58="○"</formula>
    </cfRule>
  </conditionalFormatting>
  <conditionalFormatting sqref="J73 O70:P89 J84:J89">
    <cfRule type="expression" dxfId="223" priority="301">
      <formula>J70&lt;&gt;""</formula>
    </cfRule>
  </conditionalFormatting>
  <conditionalFormatting sqref="K92:L95 J96:K117 R96:S117 Z96:AA112">
    <cfRule type="expression" dxfId="222" priority="300">
      <formula>J92&lt;&gt;""</formula>
    </cfRule>
  </conditionalFormatting>
  <conditionalFormatting sqref="K51:K53">
    <cfRule type="expression" dxfId="221" priority="299">
      <formula>AND($BK51&gt;0,$K51="")</formula>
    </cfRule>
  </conditionalFormatting>
  <conditionalFormatting sqref="K51:K53">
    <cfRule type="expression" dxfId="220" priority="298">
      <formula>K51&lt;&gt;""</formula>
    </cfRule>
  </conditionalFormatting>
  <conditionalFormatting sqref="W51:X53">
    <cfRule type="expression" dxfId="219" priority="295">
      <formula>W51=""</formula>
    </cfRule>
    <cfRule type="expression" dxfId="218" priority="296">
      <formula>W51&lt;&gt;"OK"</formula>
    </cfRule>
    <cfRule type="expression" dxfId="217" priority="297">
      <formula>W51="OK"</formula>
    </cfRule>
  </conditionalFormatting>
  <conditionalFormatting sqref="M49 O49 K49">
    <cfRule type="expression" dxfId="216" priority="306" stopIfTrue="1">
      <formula>+AND($BK$49&gt;0,$M$49="")</formula>
    </cfRule>
  </conditionalFormatting>
  <conditionalFormatting sqref="AA49:AB54">
    <cfRule type="expression" dxfId="215" priority="2101">
      <formula>$AA49="入力漏れ"</formula>
    </cfRule>
    <cfRule type="expression" dxfId="214" priority="2102">
      <formula>$AA49="OK"</formula>
    </cfRule>
  </conditionalFormatting>
  <conditionalFormatting sqref="P188">
    <cfRule type="expression" dxfId="213" priority="179" stopIfTrue="1">
      <formula>AND($J188=1,$K188="知",$P188="")</formula>
    </cfRule>
    <cfRule type="expression" dxfId="212" priority="749" stopIfTrue="1">
      <formula>$K188="大"</formula>
    </cfRule>
    <cfRule type="expression" dxfId="211" priority="1651" stopIfTrue="1">
      <formula>$J188=""</formula>
    </cfRule>
  </conditionalFormatting>
  <conditionalFormatting sqref="N188">
    <cfRule type="expression" dxfId="210" priority="181" stopIfTrue="1">
      <formula>AND($J188&lt;&gt;"",$N188="",$J188&lt;&gt;7)</formula>
    </cfRule>
  </conditionalFormatting>
  <conditionalFormatting sqref="N188:O188">
    <cfRule type="expression" dxfId="209" priority="748">
      <formula>OR($J188=1,$J188=2)</formula>
    </cfRule>
    <cfRule type="expression" dxfId="208" priority="1643">
      <formula>$J188=3</formula>
    </cfRule>
    <cfRule type="expression" dxfId="207" priority="1893">
      <formula>$J188=4</formula>
    </cfRule>
    <cfRule type="expression" dxfId="206" priority="1913">
      <formula>$J188=5</formula>
    </cfRule>
  </conditionalFormatting>
  <conditionalFormatting sqref="AS196:AT205">
    <cfRule type="expression" dxfId="205" priority="175">
      <formula>AS196=""</formula>
    </cfRule>
    <cfRule type="expression" dxfId="204" priority="176">
      <formula>AS196&lt;&gt;"OK"</formula>
    </cfRule>
    <cfRule type="expression" dxfId="203" priority="177">
      <formula>AS196="OK"</formula>
    </cfRule>
  </conditionalFormatting>
  <conditionalFormatting sqref="AS210:AT219">
    <cfRule type="expression" dxfId="202" priority="172">
      <formula>AS210=""</formula>
    </cfRule>
    <cfRule type="expression" dxfId="201" priority="173">
      <formula>AS210&lt;&gt;"OK"</formula>
    </cfRule>
    <cfRule type="expression" dxfId="200" priority="174">
      <formula>AS210="OK"</formula>
    </cfRule>
  </conditionalFormatting>
  <conditionalFormatting sqref="Q189:R191">
    <cfRule type="expression" dxfId="199" priority="170">
      <formula>AND($J189&lt;&gt;"",$Q189="")</formula>
    </cfRule>
  </conditionalFormatting>
  <conditionalFormatting sqref="Q189:R191 N189 N191">
    <cfRule type="expression" dxfId="198" priority="161" stopIfTrue="1">
      <formula>$J189=""</formula>
    </cfRule>
  </conditionalFormatting>
  <conditionalFormatting sqref="P189:P191">
    <cfRule type="expression" dxfId="197" priority="159" stopIfTrue="1">
      <formula>AND(OR($J189=1,$J189=6),$P189&lt;&gt;"")</formula>
    </cfRule>
    <cfRule type="expression" dxfId="196" priority="168" stopIfTrue="1">
      <formula>AND($J189&lt;&gt;1,J189&lt;&gt;6)</formula>
    </cfRule>
  </conditionalFormatting>
  <conditionalFormatting sqref="P189:R191 N189 N191">
    <cfRule type="expression" dxfId="195" priority="164" stopIfTrue="1">
      <formula>$J189=7</formula>
    </cfRule>
  </conditionalFormatting>
  <conditionalFormatting sqref="P189:P191">
    <cfRule type="expression" dxfId="194" priority="160" stopIfTrue="1">
      <formula>AND($J189=1,$K189="知",$P189="")</formula>
    </cfRule>
    <cfRule type="expression" dxfId="193" priority="165" stopIfTrue="1">
      <formula>$K189="大"</formula>
    </cfRule>
    <cfRule type="expression" dxfId="192" priority="167" stopIfTrue="1">
      <formula>$J189=""</formula>
    </cfRule>
  </conditionalFormatting>
  <conditionalFormatting sqref="N189 N191">
    <cfRule type="expression" dxfId="191" priority="162" stopIfTrue="1">
      <formula>AND($J189&lt;&gt;"",$N189="")</formula>
    </cfRule>
  </conditionalFormatting>
  <conditionalFormatting sqref="N189:O189 N191:O191">
    <cfRule type="expression" dxfId="190" priority="163">
      <formula>OR($J189=1,$J189=2)</formula>
    </cfRule>
    <cfRule type="expression" dxfId="189" priority="166">
      <formula>$J189=3</formula>
    </cfRule>
    <cfRule type="expression" dxfId="188" priority="169">
      <formula>$J189=4</formula>
    </cfRule>
    <cfRule type="expression" dxfId="187" priority="171">
      <formula>$J189=5</formula>
    </cfRule>
  </conditionalFormatting>
  <conditionalFormatting sqref="Q196:R205">
    <cfRule type="expression" dxfId="186" priority="157">
      <formula>AND($J196&lt;&gt;"",$Q196="")</formula>
    </cfRule>
  </conditionalFormatting>
  <conditionalFormatting sqref="Q196:R205 N197 N199 N201 N203 N205">
    <cfRule type="expression" dxfId="185" priority="148" stopIfTrue="1">
      <formula>$J196=""</formula>
    </cfRule>
  </conditionalFormatting>
  <conditionalFormatting sqref="P196:P205">
    <cfRule type="expression" dxfId="184" priority="146" stopIfTrue="1">
      <formula>AND(OR($J196=1,$J196=6),$P196&lt;&gt;"")</formula>
    </cfRule>
    <cfRule type="expression" dxfId="183" priority="155" stopIfTrue="1">
      <formula>AND($J196&lt;&gt;1,J196&lt;&gt;6)</formula>
    </cfRule>
  </conditionalFormatting>
  <conditionalFormatting sqref="P196:R205 N197 N199 N201 N203 N205">
    <cfRule type="expression" dxfId="182" priority="150" stopIfTrue="1">
      <formula>$J196=7</formula>
    </cfRule>
  </conditionalFormatting>
  <conditionalFormatting sqref="P196:P205">
    <cfRule type="expression" dxfId="181" priority="147" stopIfTrue="1">
      <formula>AND($J196=1,$K196="知",$P196="")</formula>
    </cfRule>
    <cfRule type="expression" dxfId="180" priority="152" stopIfTrue="1">
      <formula>$K196="大"</formula>
    </cfRule>
    <cfRule type="expression" dxfId="179" priority="154" stopIfTrue="1">
      <formula>$J196=""</formula>
    </cfRule>
  </conditionalFormatting>
  <conditionalFormatting sqref="N197 N199 N201 N203 N205">
    <cfRule type="expression" dxfId="178" priority="149" stopIfTrue="1">
      <formula>AND($J197&lt;&gt;"",$N197="",$J197&lt;&gt;7)</formula>
    </cfRule>
  </conditionalFormatting>
  <conditionalFormatting sqref="N197:O197 N199:O199 N201:O201 N203:O203 N205:O205">
    <cfRule type="expression" dxfId="177" priority="151">
      <formula>OR($J197=1,$J197=2)</formula>
    </cfRule>
    <cfRule type="expression" dxfId="176" priority="153">
      <formula>$J197=3</formula>
    </cfRule>
    <cfRule type="expression" dxfId="175" priority="156">
      <formula>$J197=4</formula>
    </cfRule>
    <cfRule type="expression" dxfId="174" priority="158">
      <formula>$J197=5</formula>
    </cfRule>
  </conditionalFormatting>
  <conditionalFormatting sqref="Q210:R219">
    <cfRule type="expression" dxfId="173" priority="144">
      <formula>AND($J210&lt;&gt;"",$Q210="")</formula>
    </cfRule>
  </conditionalFormatting>
  <conditionalFormatting sqref="Q210:R219 N211 N213 N215 N217 N219">
    <cfRule type="expression" dxfId="172" priority="135" stopIfTrue="1">
      <formula>$J210=""</formula>
    </cfRule>
  </conditionalFormatting>
  <conditionalFormatting sqref="P210:P219">
    <cfRule type="expression" dxfId="171" priority="133" stopIfTrue="1">
      <formula>AND(OR($J210=1,$J210=6),$P210&lt;&gt;"")</formula>
    </cfRule>
    <cfRule type="expression" dxfId="170" priority="142" stopIfTrue="1">
      <formula>AND($J210&lt;&gt;1,J210&lt;&gt;6)</formula>
    </cfRule>
  </conditionalFormatting>
  <conditionalFormatting sqref="P210:R219 N211 N213 N215 N217 N219">
    <cfRule type="expression" dxfId="169" priority="138" stopIfTrue="1">
      <formula>$J210=7</formula>
    </cfRule>
  </conditionalFormatting>
  <conditionalFormatting sqref="P210:P219">
    <cfRule type="expression" dxfId="168" priority="134" stopIfTrue="1">
      <formula>AND($J210=1,$K210="知",$P210="")</formula>
    </cfRule>
    <cfRule type="expression" dxfId="167" priority="139" stopIfTrue="1">
      <formula>$K210="大"</formula>
    </cfRule>
    <cfRule type="expression" dxfId="166" priority="141" stopIfTrue="1">
      <formula>$J210=""</formula>
    </cfRule>
  </conditionalFormatting>
  <conditionalFormatting sqref="N211 N213 N215 N217 N219">
    <cfRule type="expression" dxfId="165" priority="136" stopIfTrue="1">
      <formula>AND($J211&lt;&gt;"",$N211="")</formula>
    </cfRule>
  </conditionalFormatting>
  <conditionalFormatting sqref="N211:O211 N213:O213 N215:O215 N217:O217 N219:O219">
    <cfRule type="expression" dxfId="164" priority="137">
      <formula>OR($J211=1,$J211=2)</formula>
    </cfRule>
    <cfRule type="expression" dxfId="163" priority="140">
      <formula>$J211=3</formula>
    </cfRule>
    <cfRule type="expression" dxfId="162" priority="143">
      <formula>$J211=4</formula>
    </cfRule>
    <cfRule type="expression" dxfId="161" priority="145">
      <formula>$J211=5</formula>
    </cfRule>
  </conditionalFormatting>
  <conditionalFormatting sqref="Q224:R243">
    <cfRule type="expression" dxfId="160" priority="131">
      <formula>AND($J224&lt;&gt;"",$Q224="")</formula>
    </cfRule>
  </conditionalFormatting>
  <conditionalFormatting sqref="Q224:R243 N225 N227 N229 N231 N233 N235 N237 N239 N241 N243">
    <cfRule type="expression" dxfId="159" priority="122" stopIfTrue="1">
      <formula>$J224=""</formula>
    </cfRule>
  </conditionalFormatting>
  <conditionalFormatting sqref="P224:P243">
    <cfRule type="expression" dxfId="158" priority="120" stopIfTrue="1">
      <formula>AND(OR($J224=1,$J224=6),$P224&lt;&gt;"")</formula>
    </cfRule>
    <cfRule type="expression" dxfId="157" priority="129" stopIfTrue="1">
      <formula>AND($J224&lt;&gt;1,J224&lt;&gt;6)</formula>
    </cfRule>
  </conditionalFormatting>
  <conditionalFormatting sqref="P224:R243 N225 N227 N229 N231 N233 N235 N237 N239 N241 N243">
    <cfRule type="expression" dxfId="156" priority="125" stopIfTrue="1">
      <formula>$J224=7</formula>
    </cfRule>
  </conditionalFormatting>
  <conditionalFormatting sqref="P224:P243">
    <cfRule type="expression" dxfId="155" priority="121" stopIfTrue="1">
      <formula>AND($J224=1,$K224="知",$P224="")</formula>
    </cfRule>
    <cfRule type="expression" dxfId="154" priority="126" stopIfTrue="1">
      <formula>$K224="大"</formula>
    </cfRule>
    <cfRule type="expression" dxfId="153" priority="128" stopIfTrue="1">
      <formula>$J224=""</formula>
    </cfRule>
  </conditionalFormatting>
  <conditionalFormatting sqref="N225 N227 N229 N231 N233 N235 N237 N239 N241 N243">
    <cfRule type="expression" dxfId="152" priority="123" stopIfTrue="1">
      <formula>AND($J225&lt;&gt;"",$N225="")</formula>
    </cfRule>
  </conditionalFormatting>
  <conditionalFormatting sqref="N225:O225 N227:O227 N229:O229 N231:O231 N233:O233 N235:O235 N237:O237 N239:O239 N241:O241 N243:O243">
    <cfRule type="expression" dxfId="151" priority="124">
      <formula>OR($J225=1,$J225=2)</formula>
    </cfRule>
    <cfRule type="expression" dxfId="150" priority="127">
      <formula>$J225=3</formula>
    </cfRule>
    <cfRule type="expression" dxfId="149" priority="130">
      <formula>$J225=4</formula>
    </cfRule>
    <cfRule type="expression" dxfId="148" priority="132">
      <formula>$J225=5</formula>
    </cfRule>
  </conditionalFormatting>
  <conditionalFormatting sqref="N210">
    <cfRule type="expression" dxfId="147" priority="113" stopIfTrue="1">
      <formula>$J210=""</formula>
    </cfRule>
  </conditionalFormatting>
  <conditionalFormatting sqref="N210">
    <cfRule type="expression" dxfId="146" priority="115" stopIfTrue="1">
      <formula>$J210=7</formula>
    </cfRule>
  </conditionalFormatting>
  <conditionalFormatting sqref="N210">
    <cfRule type="expression" dxfId="145" priority="114" stopIfTrue="1">
      <formula>AND($J210&lt;&gt;"",$N210="",$J210&lt;&gt;7)</formula>
    </cfRule>
  </conditionalFormatting>
  <conditionalFormatting sqref="N210:O210">
    <cfRule type="expression" dxfId="144" priority="116">
      <formula>OR($J210=1,$J210=2)</formula>
    </cfRule>
    <cfRule type="expression" dxfId="143" priority="117">
      <formula>$J210=3</formula>
    </cfRule>
    <cfRule type="expression" dxfId="142" priority="118">
      <formula>$J210=4</formula>
    </cfRule>
    <cfRule type="expression" dxfId="141" priority="119">
      <formula>$J210=5</formula>
    </cfRule>
  </conditionalFormatting>
  <conditionalFormatting sqref="N212">
    <cfRule type="expression" dxfId="140" priority="106" stopIfTrue="1">
      <formula>$J212=""</formula>
    </cfRule>
  </conditionalFormatting>
  <conditionalFormatting sqref="N212">
    <cfRule type="expression" dxfId="139" priority="108" stopIfTrue="1">
      <formula>$J212=7</formula>
    </cfRule>
  </conditionalFormatting>
  <conditionalFormatting sqref="N212">
    <cfRule type="expression" dxfId="138" priority="107" stopIfTrue="1">
      <formula>AND($J212&lt;&gt;"",$N212="",$J212&lt;&gt;7)</formula>
    </cfRule>
  </conditionalFormatting>
  <conditionalFormatting sqref="N212:O212">
    <cfRule type="expression" dxfId="137" priority="109">
      <formula>OR($J212=1,$J212=2)</formula>
    </cfRule>
    <cfRule type="expression" dxfId="136" priority="110">
      <formula>$J212=3</formula>
    </cfRule>
    <cfRule type="expression" dxfId="135" priority="111">
      <formula>$J212=4</formula>
    </cfRule>
    <cfRule type="expression" dxfId="134" priority="112">
      <formula>$J212=5</formula>
    </cfRule>
  </conditionalFormatting>
  <conditionalFormatting sqref="N214">
    <cfRule type="expression" dxfId="133" priority="99" stopIfTrue="1">
      <formula>$J214=""</formula>
    </cfRule>
  </conditionalFormatting>
  <conditionalFormatting sqref="N214">
    <cfRule type="expression" dxfId="132" priority="101" stopIfTrue="1">
      <formula>$J214=7</formula>
    </cfRule>
  </conditionalFormatting>
  <conditionalFormatting sqref="N214">
    <cfRule type="expression" dxfId="131" priority="100" stopIfTrue="1">
      <formula>AND($J214&lt;&gt;"",$N214="",$J214&lt;&gt;7)</formula>
    </cfRule>
  </conditionalFormatting>
  <conditionalFormatting sqref="N214:O214">
    <cfRule type="expression" dxfId="130" priority="102">
      <formula>OR($J214=1,$J214=2)</formula>
    </cfRule>
    <cfRule type="expression" dxfId="129" priority="103">
      <formula>$J214=3</formula>
    </cfRule>
    <cfRule type="expression" dxfId="128" priority="104">
      <formula>$J214=4</formula>
    </cfRule>
    <cfRule type="expression" dxfId="127" priority="105">
      <formula>$J214=5</formula>
    </cfRule>
  </conditionalFormatting>
  <conditionalFormatting sqref="N216">
    <cfRule type="expression" dxfId="126" priority="92" stopIfTrue="1">
      <formula>$J216=""</formula>
    </cfRule>
  </conditionalFormatting>
  <conditionalFormatting sqref="N216">
    <cfRule type="expression" dxfId="125" priority="94" stopIfTrue="1">
      <formula>$J216=7</formula>
    </cfRule>
  </conditionalFormatting>
  <conditionalFormatting sqref="N216">
    <cfRule type="expression" dxfId="124" priority="93" stopIfTrue="1">
      <formula>AND($J216&lt;&gt;"",$N216="",$J216&lt;&gt;7)</formula>
    </cfRule>
  </conditionalFormatting>
  <conditionalFormatting sqref="N216:O216">
    <cfRule type="expression" dxfId="123" priority="95">
      <formula>OR($J216=1,$J216=2)</formula>
    </cfRule>
    <cfRule type="expression" dxfId="122" priority="96">
      <formula>$J216=3</formula>
    </cfRule>
    <cfRule type="expression" dxfId="121" priority="97">
      <formula>$J216=4</formula>
    </cfRule>
    <cfRule type="expression" dxfId="120" priority="98">
      <formula>$J216=5</formula>
    </cfRule>
  </conditionalFormatting>
  <conditionalFormatting sqref="N218">
    <cfRule type="expression" dxfId="119" priority="85" stopIfTrue="1">
      <formula>$J218=""</formula>
    </cfRule>
  </conditionalFormatting>
  <conditionalFormatting sqref="N218">
    <cfRule type="expression" dxfId="118" priority="87" stopIfTrue="1">
      <formula>$J218=7</formula>
    </cfRule>
  </conditionalFormatting>
  <conditionalFormatting sqref="N218">
    <cfRule type="expression" dxfId="117" priority="86" stopIfTrue="1">
      <formula>AND($J218&lt;&gt;"",$N218="",$J218&lt;&gt;7)</formula>
    </cfRule>
  </conditionalFormatting>
  <conditionalFormatting sqref="N218:O218">
    <cfRule type="expression" dxfId="116" priority="88">
      <formula>OR($J218=1,$J218=2)</formula>
    </cfRule>
    <cfRule type="expression" dxfId="115" priority="89">
      <formula>$J218=3</formula>
    </cfRule>
    <cfRule type="expression" dxfId="114" priority="90">
      <formula>$J218=4</formula>
    </cfRule>
    <cfRule type="expression" dxfId="113" priority="91">
      <formula>$J218=5</formula>
    </cfRule>
  </conditionalFormatting>
  <conditionalFormatting sqref="N224">
    <cfRule type="expression" dxfId="112" priority="78" stopIfTrue="1">
      <formula>$J224=""</formula>
    </cfRule>
  </conditionalFormatting>
  <conditionalFormatting sqref="N224">
    <cfRule type="expression" dxfId="111" priority="80" stopIfTrue="1">
      <formula>$J224=7</formula>
    </cfRule>
  </conditionalFormatting>
  <conditionalFormatting sqref="N224">
    <cfRule type="expression" dxfId="110" priority="79" stopIfTrue="1">
      <formula>AND($J224&lt;&gt;"",$N224="",$J224&lt;&gt;7)</formula>
    </cfRule>
  </conditionalFormatting>
  <conditionalFormatting sqref="N224:O224">
    <cfRule type="expression" dxfId="109" priority="81">
      <formula>OR($J224=1,$J224=2)</formula>
    </cfRule>
    <cfRule type="expression" dxfId="108" priority="82">
      <formula>$J224=3</formula>
    </cfRule>
    <cfRule type="expression" dxfId="107" priority="83">
      <formula>$J224=4</formula>
    </cfRule>
    <cfRule type="expression" dxfId="106" priority="84">
      <formula>$J224=5</formula>
    </cfRule>
  </conditionalFormatting>
  <conditionalFormatting sqref="N226">
    <cfRule type="expression" dxfId="105" priority="71" stopIfTrue="1">
      <formula>$J226=""</formula>
    </cfRule>
  </conditionalFormatting>
  <conditionalFormatting sqref="N226">
    <cfRule type="expression" dxfId="104" priority="73" stopIfTrue="1">
      <formula>$J226=7</formula>
    </cfRule>
  </conditionalFormatting>
  <conditionalFormatting sqref="N226">
    <cfRule type="expression" dxfId="103" priority="72" stopIfTrue="1">
      <formula>AND($J226&lt;&gt;"",$N226="",$J226&lt;&gt;7)</formula>
    </cfRule>
  </conditionalFormatting>
  <conditionalFormatting sqref="N226:O226">
    <cfRule type="expression" dxfId="102" priority="74">
      <formula>OR($J226=1,$J226=2)</formula>
    </cfRule>
    <cfRule type="expression" dxfId="101" priority="75">
      <formula>$J226=3</formula>
    </cfRule>
    <cfRule type="expression" dxfId="100" priority="76">
      <formula>$J226=4</formula>
    </cfRule>
    <cfRule type="expression" dxfId="99" priority="77">
      <formula>$J226=5</formula>
    </cfRule>
  </conditionalFormatting>
  <conditionalFormatting sqref="N228">
    <cfRule type="expression" dxfId="98" priority="64" stopIfTrue="1">
      <formula>$J228=""</formula>
    </cfRule>
  </conditionalFormatting>
  <conditionalFormatting sqref="N228">
    <cfRule type="expression" dxfId="97" priority="66" stopIfTrue="1">
      <formula>$J228=7</formula>
    </cfRule>
  </conditionalFormatting>
  <conditionalFormatting sqref="N228">
    <cfRule type="expression" dxfId="96" priority="65" stopIfTrue="1">
      <formula>AND($J228&lt;&gt;"",$N228="",$J228&lt;&gt;7)</formula>
    </cfRule>
  </conditionalFormatting>
  <conditionalFormatting sqref="N228:O228">
    <cfRule type="expression" dxfId="95" priority="67">
      <formula>OR($J228=1,$J228=2)</formula>
    </cfRule>
    <cfRule type="expression" dxfId="94" priority="68">
      <formula>$J228=3</formula>
    </cfRule>
    <cfRule type="expression" dxfId="93" priority="69">
      <formula>$J228=4</formula>
    </cfRule>
    <cfRule type="expression" dxfId="92" priority="70">
      <formula>$J228=5</formula>
    </cfRule>
  </conditionalFormatting>
  <conditionalFormatting sqref="N230">
    <cfRule type="expression" dxfId="91" priority="57" stopIfTrue="1">
      <formula>$J230=""</formula>
    </cfRule>
  </conditionalFormatting>
  <conditionalFormatting sqref="N230">
    <cfRule type="expression" dxfId="90" priority="59" stopIfTrue="1">
      <formula>$J230=7</formula>
    </cfRule>
  </conditionalFormatting>
  <conditionalFormatting sqref="N230">
    <cfRule type="expression" dxfId="89" priority="58" stopIfTrue="1">
      <formula>AND($J230&lt;&gt;"",$N230="",$J230&lt;&gt;7)</formula>
    </cfRule>
  </conditionalFormatting>
  <conditionalFormatting sqref="N230:O230">
    <cfRule type="expression" dxfId="88" priority="60">
      <formula>OR($J230=1,$J230=2)</formula>
    </cfRule>
    <cfRule type="expression" dxfId="87" priority="61">
      <formula>$J230=3</formula>
    </cfRule>
    <cfRule type="expression" dxfId="86" priority="62">
      <formula>$J230=4</formula>
    </cfRule>
    <cfRule type="expression" dxfId="85" priority="63">
      <formula>$J230=5</formula>
    </cfRule>
  </conditionalFormatting>
  <conditionalFormatting sqref="N232">
    <cfRule type="expression" dxfId="84" priority="50" stopIfTrue="1">
      <formula>$J232=""</formula>
    </cfRule>
  </conditionalFormatting>
  <conditionalFormatting sqref="N232">
    <cfRule type="expression" dxfId="83" priority="52" stopIfTrue="1">
      <formula>$J232=7</formula>
    </cfRule>
  </conditionalFormatting>
  <conditionalFormatting sqref="N232">
    <cfRule type="expression" dxfId="82" priority="51" stopIfTrue="1">
      <formula>AND($J232&lt;&gt;"",$N232="",$J232&lt;&gt;7)</formula>
    </cfRule>
  </conditionalFormatting>
  <conditionalFormatting sqref="N232:O232">
    <cfRule type="expression" dxfId="81" priority="53">
      <formula>OR($J232=1,$J232=2)</formula>
    </cfRule>
    <cfRule type="expression" dxfId="80" priority="54">
      <formula>$J232=3</formula>
    </cfRule>
    <cfRule type="expression" dxfId="79" priority="55">
      <formula>$J232=4</formula>
    </cfRule>
    <cfRule type="expression" dxfId="78" priority="56">
      <formula>$J232=5</formula>
    </cfRule>
  </conditionalFormatting>
  <conditionalFormatting sqref="N234">
    <cfRule type="expression" dxfId="77" priority="43" stopIfTrue="1">
      <formula>$J234=""</formula>
    </cfRule>
  </conditionalFormatting>
  <conditionalFormatting sqref="N234">
    <cfRule type="expression" dxfId="76" priority="45" stopIfTrue="1">
      <formula>$J234=7</formula>
    </cfRule>
  </conditionalFormatting>
  <conditionalFormatting sqref="N234">
    <cfRule type="expression" dxfId="75" priority="44" stopIfTrue="1">
      <formula>AND($J234&lt;&gt;"",$N234="",$J234&lt;&gt;7)</formula>
    </cfRule>
  </conditionalFormatting>
  <conditionalFormatting sqref="N234:O234">
    <cfRule type="expression" dxfId="74" priority="46">
      <formula>OR($J234=1,$J234=2)</formula>
    </cfRule>
    <cfRule type="expression" dxfId="73" priority="47">
      <formula>$J234=3</formula>
    </cfRule>
    <cfRule type="expression" dxfId="72" priority="48">
      <formula>$J234=4</formula>
    </cfRule>
    <cfRule type="expression" dxfId="71" priority="49">
      <formula>$J234=5</formula>
    </cfRule>
  </conditionalFormatting>
  <conditionalFormatting sqref="N236">
    <cfRule type="expression" dxfId="70" priority="36" stopIfTrue="1">
      <formula>$J236=""</formula>
    </cfRule>
  </conditionalFormatting>
  <conditionalFormatting sqref="N236">
    <cfRule type="expression" dxfId="69" priority="38" stopIfTrue="1">
      <formula>$J236=7</formula>
    </cfRule>
  </conditionalFormatting>
  <conditionalFormatting sqref="N236">
    <cfRule type="expression" dxfId="68" priority="37" stopIfTrue="1">
      <formula>AND($J236&lt;&gt;"",$N236="",$J236&lt;&gt;7)</formula>
    </cfRule>
  </conditionalFormatting>
  <conditionalFormatting sqref="N236:O236">
    <cfRule type="expression" dxfId="67" priority="39">
      <formula>OR($J236=1,$J236=2)</formula>
    </cfRule>
    <cfRule type="expression" dxfId="66" priority="40">
      <formula>$J236=3</formula>
    </cfRule>
    <cfRule type="expression" dxfId="65" priority="41">
      <formula>$J236=4</formula>
    </cfRule>
    <cfRule type="expression" dxfId="64" priority="42">
      <formula>$J236=5</formula>
    </cfRule>
  </conditionalFormatting>
  <conditionalFormatting sqref="N238">
    <cfRule type="expression" dxfId="63" priority="29" stopIfTrue="1">
      <formula>$J238=""</formula>
    </cfRule>
  </conditionalFormatting>
  <conditionalFormatting sqref="N238">
    <cfRule type="expression" dxfId="62" priority="31" stopIfTrue="1">
      <formula>$J238=7</formula>
    </cfRule>
  </conditionalFormatting>
  <conditionalFormatting sqref="N238">
    <cfRule type="expression" dxfId="61" priority="30" stopIfTrue="1">
      <formula>AND($J238&lt;&gt;"",$N238="",$J238&lt;&gt;7)</formula>
    </cfRule>
  </conditionalFormatting>
  <conditionalFormatting sqref="N238:O238">
    <cfRule type="expression" dxfId="60" priority="32">
      <formula>OR($J238=1,$J238=2)</formula>
    </cfRule>
    <cfRule type="expression" dxfId="59" priority="33">
      <formula>$J238=3</formula>
    </cfRule>
    <cfRule type="expression" dxfId="58" priority="34">
      <formula>$J238=4</formula>
    </cfRule>
    <cfRule type="expression" dxfId="57" priority="35">
      <formula>$J238=5</formula>
    </cfRule>
  </conditionalFormatting>
  <conditionalFormatting sqref="N240">
    <cfRule type="expression" dxfId="56" priority="22" stopIfTrue="1">
      <formula>$J240=""</formula>
    </cfRule>
  </conditionalFormatting>
  <conditionalFormatting sqref="N240">
    <cfRule type="expression" dxfId="55" priority="24" stopIfTrue="1">
      <formula>$J240=7</formula>
    </cfRule>
  </conditionalFormatting>
  <conditionalFormatting sqref="N240">
    <cfRule type="expression" dxfId="54" priority="23" stopIfTrue="1">
      <formula>AND($J240&lt;&gt;"",$N240="",$J240&lt;&gt;7)</formula>
    </cfRule>
  </conditionalFormatting>
  <conditionalFormatting sqref="N240:O240">
    <cfRule type="expression" dxfId="53" priority="25">
      <formula>OR($J240=1,$J240=2)</formula>
    </cfRule>
    <cfRule type="expression" dxfId="52" priority="26">
      <formula>$J240=3</formula>
    </cfRule>
    <cfRule type="expression" dxfId="51" priority="27">
      <formula>$J240=4</formula>
    </cfRule>
    <cfRule type="expression" dxfId="50" priority="28">
      <formula>$J240=5</formula>
    </cfRule>
  </conditionalFormatting>
  <conditionalFormatting sqref="N242">
    <cfRule type="expression" dxfId="49" priority="15" stopIfTrue="1">
      <formula>$J242=""</formula>
    </cfRule>
  </conditionalFormatting>
  <conditionalFormatting sqref="N242">
    <cfRule type="expression" dxfId="48" priority="17" stopIfTrue="1">
      <formula>$J242=7</formula>
    </cfRule>
  </conditionalFormatting>
  <conditionalFormatting sqref="N242">
    <cfRule type="expression" dxfId="47" priority="16" stopIfTrue="1">
      <formula>AND($J242&lt;&gt;"",$N242="",$J242&lt;&gt;7)</formula>
    </cfRule>
  </conditionalFormatting>
  <conditionalFormatting sqref="N242:O242">
    <cfRule type="expression" dxfId="46" priority="18">
      <formula>OR($J242=1,$J242=2)</formula>
    </cfRule>
    <cfRule type="expression" dxfId="45" priority="19">
      <formula>$J242=3</formula>
    </cfRule>
    <cfRule type="expression" dxfId="44" priority="20">
      <formula>$J242=4</formula>
    </cfRule>
    <cfRule type="expression" dxfId="43" priority="21">
      <formula>$J242=5</formula>
    </cfRule>
  </conditionalFormatting>
  <conditionalFormatting sqref="N190">
    <cfRule type="expression" dxfId="42" priority="8" stopIfTrue="1">
      <formula>$J190=""</formula>
    </cfRule>
  </conditionalFormatting>
  <conditionalFormatting sqref="N190">
    <cfRule type="expression" dxfId="41" priority="10" stopIfTrue="1">
      <formula>$J190=7</formula>
    </cfRule>
  </conditionalFormatting>
  <conditionalFormatting sqref="N190">
    <cfRule type="expression" dxfId="40" priority="9" stopIfTrue="1">
      <formula>AND($J190&lt;&gt;"",$N190="",$J190&lt;&gt;7)</formula>
    </cfRule>
  </conditionalFormatting>
  <conditionalFormatting sqref="N190:O190">
    <cfRule type="expression" dxfId="39" priority="11">
      <formula>OR($J190=1,$J190=2)</formula>
    </cfRule>
    <cfRule type="expression" dxfId="38" priority="12">
      <formula>$J190=3</formula>
    </cfRule>
    <cfRule type="expression" dxfId="37" priority="13">
      <formula>$J190=4</formula>
    </cfRule>
    <cfRule type="expression" dxfId="36" priority="14">
      <formula>$J190=5</formula>
    </cfRule>
  </conditionalFormatting>
  <conditionalFormatting sqref="N204 N202 N200 N198 N196">
    <cfRule type="expression" dxfId="35" priority="1" stopIfTrue="1">
      <formula>$J196=""</formula>
    </cfRule>
  </conditionalFormatting>
  <conditionalFormatting sqref="N204 N202 N200 N198 N196">
    <cfRule type="expression" dxfId="34" priority="3" stopIfTrue="1">
      <formula>$J196=7</formula>
    </cfRule>
  </conditionalFormatting>
  <conditionalFormatting sqref="N204 N202 N200 N198 N196">
    <cfRule type="expression" dxfId="33" priority="2" stopIfTrue="1">
      <formula>AND($J196&lt;&gt;"",$N196="",$J196&lt;&gt;7)</formula>
    </cfRule>
  </conditionalFormatting>
  <conditionalFormatting sqref="N204:O204 N202:O202 N200:O200 N198:O198 N196:O196">
    <cfRule type="expression" dxfId="32" priority="4">
      <formula>OR($J196=1,$J196=2)</formula>
    </cfRule>
    <cfRule type="expression" dxfId="31" priority="5">
      <formula>$J196=3</formula>
    </cfRule>
    <cfRule type="expression" dxfId="30" priority="6">
      <formula>$J196=4</formula>
    </cfRule>
    <cfRule type="expression" dxfId="29" priority="7">
      <formula>$J196=5</formula>
    </cfRule>
  </conditionalFormatting>
  <dataValidations xWindow="701" yWindow="524" count="65">
    <dataValidation type="list" allowBlank="1" showInputMessage="1" showErrorMessage="1" errorTitle="不適切な入力" error="リストから選択して下さい。" promptTitle="入力方法" prompt="リストから選択して下さい。" sqref="I49 K210:K219 K188:K191 K196:K205 K224:K243" xr:uid="{00000000-0002-0000-0000-000000000000}">
      <formula1>"知,大"</formula1>
    </dataValidation>
    <dataValidation type="list" allowBlank="1" showInputMessage="1" showErrorMessage="1" sqref="I54" xr:uid="{00000000-0002-0000-0000-000001000000}">
      <formula1>"1,2"</formula1>
    </dataValidation>
    <dataValidation type="list" imeMode="halfAlpha" allowBlank="1" showInputMessage="1" showErrorMessage="1" errorTitle="不適切な入力" error="リストから選択するか直接入力して下さい。_x000a_　建設業の許可を取ってから２年以上の場合：1_x000a_　建設業の許可を取ってから２年未満の場合：2" promptTitle="入力方法" prompt="リストから選択するか直接入力して下さい。_x000a_　建設業の許可を取ってから２年以上の場合：1_x000a_　建設業の許可を取ってから２年未満の場合：2" sqref="E38:AG38" xr:uid="{00000000-0002-0000-0000-000002000000}">
      <formula1>"　,1,2"</formula1>
    </dataValidation>
    <dataValidation imeMode="halfAlpha" allowBlank="1" showInputMessage="1" showErrorMessage="1" sqref="AL31:AM35 AI31:AJ35 AF31:AG35 AF17:AG17 AI17:AJ17 AL17:AM17 AF19:AG28 AI19:AJ28 AL19:AM28" xr:uid="{00000000-0002-0000-0000-000003000000}"/>
    <dataValidation type="whole" imeMode="halfAlpha" allowBlank="1" showInputMessage="1" showErrorMessage="1" errorTitle="不適切な入力" error="郵便番号は、半角数字3桁＋4桁で入力して下さい。" promptTitle="入力方法" prompt="郵便番号の頭3桁を入力して下さい。" sqref="AA17:AB17 AA19:AB28 AA31:AB35" xr:uid="{00000000-0002-0000-0000-000004000000}">
      <formula1>0</formula1>
      <formula2>999</formula2>
    </dataValidation>
    <dataValidation type="whole" imeMode="halfAlpha" allowBlank="1" showInputMessage="1" showErrorMessage="1" errorTitle="不適切な入力" error="郵便番号は、半角数字3桁＋4桁で入力して下さい。" promptTitle="入力方法" prompt="郵便番号の下4桁を入力して下さい。" sqref="AD17:AE17 AD19:AE28 AD31:AE35 AJ188 AJ190 AJ196 AJ198 AJ200 AJ202 AJ204 AR234 AR236 AR238 AR240 AR242 AR224 AR226 AR228 AR230 AR232 AJ210 AJ212 AJ214 AJ216 AJ218" xr:uid="{00000000-0002-0000-0000-000005000000}">
      <formula1>0</formula1>
      <formula2>9999</formula2>
    </dataValidation>
    <dataValidation type="whole" imeMode="halfAlpha" allowBlank="1" showInputMessage="1" showErrorMessage="1" promptTitle="入力方法" prompt="〈株式会社〉〈有限会社〉_x000a_→登記上の資本金額（払込資本金)_x000a_〈合名会社〉〈合資会社〉_x000a_→貸借対照表の資本金額_x000a_〈財団法人〉〈社団法人〉_x000a_→貸借対照表の資本金額_x000a_〈社会福祉法人〉　　　　_x000a_→貸借対照表の基金（基本財産）_x000a_〈特定非営利活動法人〉_x000a_→貸借対照表の正味財産の金額" sqref="E40:I40" xr:uid="{00000000-0002-0000-0000-000006000000}">
      <formula1>0</formula1>
      <formula2>9999999999</formula2>
    </dataValidation>
    <dataValidation type="whole" imeMode="halfAlpha" allowBlank="1" showInputMessage="1" showErrorMessage="1" sqref="I42:J42" xr:uid="{00000000-0002-0000-0000-000007000000}">
      <formula1>0</formula1>
      <formula2>9999999</formula2>
    </dataValidation>
    <dataValidation type="list" imeMode="halfAlpha" allowBlank="1" showInputMessage="1" showErrorMessage="1" errorTitle="不適切な入力" error="手引きを参照の上、記入してください。_x000a_建設業「１」、設計等「３」、_x000a_協同組合等「７」か「８」、非営利法人「９」。" promptTitle="――――――――入力方法――――――――" prompt="手引きを参照の上（20頁）、忘れず記入してください。_x000a_（例）_x000a_建設業→「１」_x000a_設計等→「３」_x000a_協同組合等（官公需適格組合）→「７」_x000a_協同組合等（官公需適格組合以外）→「８」_x000a_非営利法人「９」" sqref="O40:S40" xr:uid="{00000000-0002-0000-0000-000008000000}">
      <formula1>"1,2,3,4,5,6,7,8,9"</formula1>
    </dataValidation>
    <dataValidation imeMode="halfAlpha" allowBlank="1" showInputMessage="1" showErrorMessage="1" errorTitle="不適切な入力" error="日付形式（YYYY/MM/DD）で入力して下さい。" sqref="I5:L5" xr:uid="{00000000-0002-0000-0000-000009000000}"/>
    <dataValidation allowBlank="1" showInputMessage="1" showErrorMessage="1" promptTitle="注意" prompt="自動入力項目のため入力不要。" sqref="I7:J8 I10:J10 Q42:V42 I44:J44" xr:uid="{00000000-0002-0000-0000-00000A000000}"/>
    <dataValidation type="list" allowBlank="1" showInputMessage="1" showErrorMessage="1" errorTitle="不適切な入力" error="・初めて北海道に申請される方は「１」を記入してください。_x000a_・申請日現在、北海道の建設工事等の資格者である場合は「２」を記入してください。（過去に資格者となったことがある方も含みます。）" promptTitle="入力方法" prompt="・初めて北海道に申請される方は「１」を記入してください。_x000a_・申請日現在、北海道の建設工事等の資格者である場合は「２」を記入してください。（過去に資格者となったことがある方も含みます。）" sqref="I6:J6" xr:uid="{00000000-0002-0000-0000-00000B000000}">
      <formula1>"1,2"</formula1>
    </dataValidation>
    <dataValidation type="textLength" operator="lessThanOrEqual" showInputMessage="1" showErrorMessage="1" errorTitle="不適切な入力" error="全角24文字まで入力可能です。" promptTitle="入力方法" prompt="24文字を超えるの場合は、印刷後枠外に追記してください。" sqref="I12:R12" xr:uid="{00000000-0002-0000-0000-00000C000000}">
      <formula1>24</formula1>
    </dataValidation>
    <dataValidation type="textLength" operator="lessThanOrEqual" showInputMessage="1" showErrorMessage="1" errorTitle="不適切な入力" error="全角9文字まで入力可能です。" sqref="I13:R13" xr:uid="{00000000-0002-0000-0000-00000D000000}">
      <formula1>9</formula1>
    </dataValidation>
    <dataValidation type="textLength" operator="lessThanOrEqual" allowBlank="1" showInputMessage="1" showErrorMessage="1" errorTitle="不適切な入力" error="全角34文字まで入力可能です。" promptTitle="入力方法" prompt="・道内業者の方は、「郡名」は記載せず、市町村名から記入してください。_x000a_・道外業者の方は、都府県名から記入してください。_x000a_・所在地欄が不足するようでしたら、郵便物が届く範囲内で短縮してください。" sqref="H17:V17" xr:uid="{00000000-0002-0000-0000-00000E000000}">
      <formula1>34</formula1>
    </dataValidation>
    <dataValidation type="textLength" imeMode="fullKatakana" operator="lessThanOrEqual" showInputMessage="1" showErrorMessage="1" errorTitle="不適切な入力" error="全角24文字まで入力可能です。" promptTitle="入力方法" prompt="24文字を超えるの場合は、印刷後枠外に追記してください。" sqref="I11:R11" xr:uid="{00000000-0002-0000-0000-00000F000000}">
      <formula1>24</formula1>
    </dataValidation>
    <dataValidation imeMode="fullKatakana" allowBlank="1" showInputMessage="1" showErrorMessage="1" sqref="I14 N14" xr:uid="{00000000-0002-0000-0000-000010000000}"/>
    <dataValidation type="textLength" operator="lessThanOrEqual" allowBlank="1" showInputMessage="1" showErrorMessage="1" errorTitle="不適切な入力" error="全角8文字まで入力可能です。" promptTitle="入力方法" prompt="道内にある支店・営業所等のみ記載してください。（道外の支店等は記入しないでください）" sqref="H19:K28" xr:uid="{00000000-0002-0000-0000-000011000000}">
      <formula1>8</formula1>
    </dataValidation>
    <dataValidation type="textLength" operator="lessThanOrEqual" allowBlank="1" showInputMessage="1" showErrorMessage="1" errorTitle="不適切な入力" error="全角26文字まで入力可能です。" promptTitle="入力方法" prompt="「郡名」は記載せず、市町村名から記入してください。" sqref="L19:V28" xr:uid="{00000000-0002-0000-0000-000012000000}">
      <formula1>26</formula1>
    </dataValidation>
    <dataValidation type="textLength" operator="lessThanOrEqual" allowBlank="1" showInputMessage="1" showErrorMessage="1" errorTitle="不適切な入力" error="全角26文字まで入力可能です。" promptTitle="入力方法" prompt="・「郡名」は記入せず、市町村名から記入してください。_x000a_・プラントを他の会社と共有している場合は、住所の後に（他社と共有）と付け加えてください。" sqref="L31:V33" xr:uid="{00000000-0002-0000-0000-000013000000}">
      <formula1>26</formula1>
    </dataValidation>
    <dataValidation type="textLength" operator="lessThanOrEqual" allowBlank="1" showInputMessage="1" showErrorMessage="1" errorTitle="不適切な入力" error="全角26文字まで入力可能です。" promptTitle="入力方法" prompt="・道内の工場は、「郡名」は記入せず、市町村名から記入してください。_x000a_・道外の工場は、都府県名から記入してください。" sqref="L34:V35" xr:uid="{00000000-0002-0000-0000-000014000000}">
      <formula1>26</formula1>
    </dataValidation>
    <dataValidation type="list" imeMode="halfAlpha" allowBlank="1" showInputMessage="1" showErrorMessage="1" errorTitle="不適切な入力" error="リストから選択するか直接入力して下さい。_x000a_　特定：2_x000a_　一般：1_x000a_" promptTitle="入力方法" prompt="リストから選択するか直接入力して下さい。_x000a_　特定：2_x000a_　一般：1_x000a_（審査基準日に許可を受けている業種全てについて入力してください）_x000a_" sqref="E37:AG37" xr:uid="{00000000-0002-0000-0000-000015000000}">
      <formula1>"　,1,2"</formula1>
    </dataValidation>
    <dataValidation imeMode="halfAlpha" allowBlank="1" showInputMessage="1" showErrorMessage="1" errorTitle="不適切な入力" error="日付形式で入力して下さい。" promptTitle="入力方法" prompt="申請書に添付した「総合評定値通知書」の審査基準日を記載してください。（設計等のみを希望する方は記入不要）_x000a_" sqref="I55:L55" xr:uid="{00000000-0002-0000-0000-000016000000}"/>
    <dataValidation type="textLength" operator="lessThanOrEqual" allowBlank="1" showInputMessage="1" showErrorMessage="1" errorTitle="不適切な入力" error="全角3文字まで入力可能です。" sqref="J51:J53" xr:uid="{00000000-0002-0000-0000-000017000000}">
      <formula1>3</formula1>
    </dataValidation>
    <dataValidation type="textLength" operator="lessThanOrEqual" allowBlank="1" showInputMessage="1" showErrorMessage="1" errorTitle="不適切な入力" error="全角2文字まで入力可能です。" sqref="J50:K50 K49" xr:uid="{00000000-0002-0000-0000-000018000000}">
      <formula1>2</formula1>
    </dataValidation>
    <dataValidation type="textLength" operator="lessThanOrEqual" allowBlank="1" showInputMessage="1" showErrorMessage="1" errorTitle="不適切な入力" error="3文字まで入力可能です。" promptTitle="入力例" prompt="石狩振興局： 石_x000a_東京都： 東京_x000a_等" sqref="J54:K54" xr:uid="{00000000-0002-0000-0000-000019000000}">
      <formula1>3</formula1>
    </dataValidation>
    <dataValidation type="list" showInputMessage="1" showErrorMessage="1" errorTitle="不適切な入力" error="リストから選択して下さい。" promptTitle="入力方法" prompt="リストから選択して下さい。" sqref="K45:L47 G175:J177 J118:K154 L170:M170 L172:M172" xr:uid="{00000000-0002-0000-0000-00001A000000}">
      <formula1>"　,○"</formula1>
    </dataValidation>
    <dataValidation type="list" allowBlank="1" showInputMessage="1" showErrorMessage="1" promptTitle="入力方法" prompt="リストから選択して下さい。" sqref="I58:V62 I65:R66 D19:D28 D31:D35" xr:uid="{00000000-0002-0000-0000-00001B000000}">
      <formula1>"　,○"</formula1>
    </dataValidation>
    <dataValidation type="whole" operator="lessThanOrEqual" allowBlank="1" showInputMessage="1" showErrorMessage="1" errorTitle="不適切な入力" error="金額の上限を超えているか、数値以外が入力されています。" promptTitle="入力方法" prompt="審査基準日直前の決算期の完成事業高（単位：千円、税抜き）を入力して下さい。" sqref="J73:N73 J84:N89" xr:uid="{00000000-0002-0000-0000-00001C000000}">
      <formula1>99999999999</formula1>
    </dataValidation>
    <dataValidation type="whole" operator="lessThanOrEqual" allowBlank="1" showInputMessage="1" showErrorMessage="1" errorTitle="不適切な入力" error="数値2桁まで入力可能です。" promptTitle="入力方法" prompt="数値2桁まで入力可能です。" sqref="O84:P89 O73:P73" xr:uid="{00000000-0002-0000-0000-00001D000000}">
      <formula1>99</formula1>
    </dataValidation>
    <dataValidation type="list" allowBlank="1" showInputMessage="1" showErrorMessage="1" errorTitle="不適切な入力" error="リストから選択して下さい。" promptTitle="入力方法" prompt="・経審において、各資格に対応する許可業種に完成工事高がある場合は、「○」を選択してください。_x000a_・リストから選択して下さい。" sqref="N70:N72 N74:N83" xr:uid="{00000000-0002-0000-0000-00001E000000}">
      <formula1>"　,○"</formula1>
    </dataValidation>
    <dataValidation type="list" allowBlank="1" showInputMessage="1" showErrorMessage="1" errorTitle="不適切な入力" error="リストから選択して下さい。" promptTitle="入力方法" prompt="・申請書に「○」を記入した資格の希望欄でに「○」を選択してください。" sqref="I70:I89" xr:uid="{00000000-0002-0000-0000-00001F000000}">
      <formula1>"　,○"</formula1>
    </dataValidation>
    <dataValidation type="whole" operator="lessThanOrEqual" showInputMessage="1" showErrorMessage="1" errorTitle="不適切な入力" error="数値1桁を入力して下さい。" promptTitle="―――――――――入力方法―――――――――" prompt="種子吹付機のみ保有→「１」_x000a_客土吹付機のみ保有→「２」_x000a_植生基材吹付機のみ保有→「３」_x000a_種子吹付機＋客土吹付機の両機械を保有→「４」_x000a_種子吹付機＋植生基材吹付機の両機械を保有→「５」_x000a_客土吹付機＋植生基材吹付機の両機械を保有→「６」_x000a_全種類の吹付機械を保有→「７」_x000a_自社保有だけでなく長期リース契約を締結しているなど、任意の期間使用することが可能な場合についても対象となります。_x000a_" sqref="K95:L95" xr:uid="{00000000-0002-0000-0000-000020000000}">
      <formula1>9</formula1>
    </dataValidation>
    <dataValidation type="whole" operator="lessThanOrEqual" allowBlank="1" showInputMessage="1" showErrorMessage="1" errorTitle="不適切な入力" error="数値3桁まで入力可能です。" promptTitle="入力方法" prompt="資格者証を保有している実人数を忘れず記入してください。_x000a_数値3桁まで入力可能です。_x000a_" sqref="J96:K117 R96:S117 Z96:AA112" xr:uid="{00000000-0002-0000-0000-000021000000}">
      <formula1>999</formula1>
    </dataValidation>
    <dataValidation type="list" showInputMessage="1" showErrorMessage="1" errorTitle="不適切な入力" error="リストから選択して下さい。" promptTitle="入力方法" prompt="技術・社会的要素審査項目申告書を提出する方については、該当項目で「○」を選択してください。" sqref="N155:O155 N159:O166" xr:uid="{00000000-0002-0000-0000-000022000000}">
      <formula1>"　,○"</formula1>
    </dataValidation>
    <dataValidation type="list" showInputMessage="1" showErrorMessage="1" errorTitle="不適切な入力" error="リストから選択して下さい。" promptTitle="入力方法" prompt="技術・社会的要素審査項目申告書を提出する方については、該当項目で「○」を選択してください。_x000a_該当する団体のみに選択してください。_x000a_該当しない場合は選択不要です" sqref="N167:O169" xr:uid="{00000000-0002-0000-0000-000023000000}">
      <formula1>"　,○"</formula1>
    </dataValidation>
    <dataValidation type="list" showInputMessage="1" showErrorMessage="1" errorTitle="不適切な入力" error="リストから選択して下さい。" promptTitle="入力方法" prompt="技術・社会的要素審査項目申告書を提出する方については、該当項目で「○」を選択してください。_x000a_該当するランクのみ選択入してください。_x000a_該当しない場合は選択不要です。" sqref="N156:O158" xr:uid="{00000000-0002-0000-0000-000024000000}">
      <formula1>"　,○"</formula1>
    </dataValidation>
    <dataValidation type="whole" imeMode="halfAlpha" operator="lessThanOrEqual" allowBlank="1" showInputMessage="1" showErrorMessage="1" errorTitle="不適切な入力" error="数値5桁まで入力可能です。" promptTitle="入力方法（数値5桁まで入力可能です。）" prompt="建設工事部門にかかわらず、審査基準日現在において常時雇用されている人数を入力してください。_x000a_（代表権を有する者を除いた職員数）" sqref="J40:N40" xr:uid="{00000000-0002-0000-0000-000025000000}">
      <formula1>99999</formula1>
    </dataValidation>
    <dataValidation type="list" allowBlank="1" showInputMessage="1" showErrorMessage="1" errorTitle="不適切な入力" error="リストから選択して下さい。" promptTitle="入力方法" prompt="リストから選択して下さい。" sqref="J49 L210:L219 L188:L191 L196:L205 L224:L243" xr:uid="{00000000-0002-0000-0000-000026000000}">
      <formula1>"般,特"</formula1>
    </dataValidation>
    <dataValidation type="list" allowBlank="1" showInputMessage="1" showErrorMessage="1" sqref="I182:J182" xr:uid="{00000000-0002-0000-0000-000027000000}">
      <formula1>"　,有り,無し"</formula1>
    </dataValidation>
    <dataValidation type="list" allowBlank="1" showInputMessage="1" showErrorMessage="1" errorTitle="不適切な入力" error="リストから選択して下さい。" promptTitle="入力方法" prompt="リストから選択して下さい。" sqref="M210:M219 M188:M191 M196:M205 M224:M243" xr:uid="{00000000-0002-0000-0000-000028000000}">
      <formula1>"1,2"</formula1>
    </dataValidation>
    <dataValidation type="whole" imeMode="halfAlpha" operator="lessThanOrEqual" allowBlank="1" showInputMessage="1" showErrorMessage="1" errorTitle="不適切な入力" error="登録番号は数値6桁まで入力可能です。" promptTitle="入力方法" prompt="登録番号は数値6桁まで入力可能です。" sqref="Q196:R205 Q210:R219 Q188:R191 Q224:R243" xr:uid="{00000000-0002-0000-0000-000029000000}">
      <formula1>999999</formula1>
    </dataValidation>
    <dataValidation type="textLength" operator="lessThanOrEqual" allowBlank="1" showInputMessage="1" showErrorMessage="1" errorTitle="不適切な入力" error="36文字まで入力可能です。" promptTitle="入力方法" prompt="36文字まで入力可能です。" sqref="S210:Z219 S188:Z191 S196:Z205 S224:Z243" xr:uid="{00000000-0002-0000-0000-00002A000000}">
      <formula1>36</formula1>
    </dataValidation>
    <dataValidation type="whole" imeMode="halfAlpha" operator="lessThanOrEqual" allowBlank="1" showInputMessage="1" showErrorMessage="1" errorTitle="不適切な入力" error="郵便番号は、半角数字3桁＋4桁で入力して下さい。" promptTitle="入力方法" prompt="郵便番号の頭3桁を入力して下さい。" sqref="AO224:AP243 AG188:AH191 AG196:AH205 AG210:AH219" xr:uid="{00000000-0002-0000-0000-00002B000000}">
      <formula1>999</formula1>
    </dataValidation>
    <dataValidation type="textLength" operator="lessThanOrEqual" allowBlank="1" showInputMessage="1" showErrorMessage="1" errorTitle="不適切な入力" error="8文字まで入力可能です。" promptTitle="入力方法" prompt="8文字まで入力可能です。" sqref="AT242 AL188:AR191 AL196:AR205 AT232 AT226 AT230 AT228 AT224 AT234 AT236 AT238 AT240 AL210:AR219" xr:uid="{00000000-0002-0000-0000-00002C000000}">
      <formula1>8</formula1>
    </dataValidation>
    <dataValidation type="textLength" operator="lessThanOrEqual" allowBlank="1" showInputMessage="1" showErrorMessage="1" errorTitle="不適切な入力" error="7文字まで入力可能です。" promptTitle="入力方法" prompt="7文字まで入力可能です。" sqref="AG224:AN243" xr:uid="{00000000-0002-0000-0000-00002D000000}">
      <formula1>7</formula1>
    </dataValidation>
    <dataValidation type="whole" operator="lessThanOrEqual" allowBlank="1" showInputMessage="1" showErrorMessage="1" promptTitle="入力方法" prompt="審査基準日現在において、常時雇用されており、主たる営業所に勤務する技術職員（有資格者）の人数を入力してください。" sqref="Y17:Z17" xr:uid="{00000000-0002-0000-0000-00002E000000}">
      <formula1>9999</formula1>
    </dataValidation>
    <dataValidation allowBlank="1" showInputMessage="1" showErrorMessage="1" errorTitle="不適切な入力" error="日付形式で入力して下さい。" promptTitle="入力方法" prompt="日付形式で入力して下さい。" sqref="O49:R54" xr:uid="{00000000-0002-0000-0000-00002F000000}"/>
    <dataValidation type="list" showInputMessage="1" showErrorMessage="1" errorTitle="不適切な入力" error="リストから選択して下さい。" promptTitle="入力方法" prompt="１：支店等が建設業法第３条の許可を有している場合。_x000a__x000a_２：建設業法第３条の許可を有している営業所が登記上の本店である場合は、「２」を記入してください。" sqref="W19:X28" xr:uid="{00000000-0002-0000-0000-000030000000}">
      <formula1>"　,1,2"</formula1>
    </dataValidation>
    <dataValidation allowBlank="1" showInputMessage="1" showErrorMessage="1" promptTitle="入力方法" prompt="日付形式で入力して下さい。" sqref="L171:O171 L173:O173" xr:uid="{00000000-0002-0000-0000-000031000000}"/>
    <dataValidation type="textLength" operator="lessThanOrEqual" showInputMessage="1" showErrorMessage="1" errorTitle="不適切な入力" error="全角5文字まで入力可能です。" promptTitle="入力方法" prompt="全角5文字まで入力可能です。_x000a_５文字を超える場合は、印刷後枠外に追記してください。" sqref="I15:R15" xr:uid="{00000000-0002-0000-0000-000032000000}">
      <formula1>5</formula1>
    </dataValidation>
    <dataValidation type="textLength" operator="lessThanOrEqual" allowBlank="1" showInputMessage="1" showErrorMessage="1" errorTitle="不適切な入力" error="5文字まで入力可能です。" promptTitle="入力方法" prompt="5文字まで入力可能です。" sqref="AA210:AF219 AA188:AF191 AA196:AF205 AA224:AF243" xr:uid="{00000000-0002-0000-0000-000033000000}">
      <formula1>5</formula1>
    </dataValidation>
    <dataValidation type="whole" operator="lessThanOrEqual" allowBlank="1" showInputMessage="1" showErrorMessage="1" errorTitle="不適切な入力" error="数値2桁まで入力可能です。" promptTitle="入力方法" prompt="建設業の許可業種に関係なく、建設業の許可を受けてからの年数を入力してください。_x000a_（数値2桁まで入力可能です。）_x000a_" sqref="O70:P72 O74:P83" xr:uid="{00000000-0002-0000-0000-000034000000}">
      <formula1>99</formula1>
    </dataValidation>
    <dataValidation type="whole" operator="lessThanOrEqual" allowBlank="1" showInputMessage="1" showErrorMessage="1" promptTitle="入力方法" prompt="審査基準日現在において、常時雇用されており、支店、営業所等に勤務する技術職員（有資格者）の人数を入力してください。" sqref="Y19:Z28" xr:uid="{00000000-0002-0000-0000-000035000000}">
      <formula1>9999</formula1>
    </dataValidation>
    <dataValidation type="whole" imeMode="halfAlpha" allowBlank="1" showInputMessage="1" showErrorMessage="1" promptTitle="入力方法" prompt="審査基準日現在において常用雇用されている、道内の本店、支店及び営業所等に勤務する資格を有していない技術員の人数を入力してください。" sqref="I43:J43" xr:uid="{00000000-0002-0000-0000-000036000000}">
      <formula1>0</formula1>
      <formula2>9999999</formula2>
    </dataValidation>
    <dataValidation type="whole" imeMode="halfAlpha" allowBlank="1" showInputMessage="1" showErrorMessage="1" promptTitle="入力方法" prompt="審査基準日現在における道外の本店、支店及び営業所等に勤務する技術職員の人数（資格の有無は問いません）を記入してください。" sqref="O42:P42" xr:uid="{00000000-0002-0000-0000-000037000000}">
      <formula1>0</formula1>
      <formula2>9999999</formula2>
    </dataValidation>
    <dataValidation type="whole" imeMode="halfAlpha" allowBlank="1" showInputMessage="1" showErrorMessage="1" promptTitle="入力方法" prompt="道外技術職員のうち技術士の資格を有する方の人数を入力してください。" sqref="O43:P43" xr:uid="{00000000-0002-0000-0000-000038000000}">
      <formula1>0</formula1>
      <formula2>9999999</formula2>
    </dataValidation>
    <dataValidation type="whole" operator="lessThanOrEqual" showInputMessage="1" showErrorMessage="1" errorTitle="不適切な入力" error="数値1桁を入力して下さい。" promptTitle="入力方法" prompt="保有あり→「1」_x000a_保有ありの場合は証明できる書類として、「船舶国籍証書」、「海上保険証券」、「小型船舶登録事項通知書」等の写しを１隻分提出してください。" sqref="K92:L92" xr:uid="{00000000-0002-0000-0000-000039000000}">
      <formula1>9</formula1>
    </dataValidation>
    <dataValidation type="whole" operator="lessThanOrEqual" showInputMessage="1" showErrorMessage="1" errorTitle="不適切な入力" error="数値1桁を入力して下さい。" promptTitle="入力方法" prompt="保有有り→「１」_x000a_自社保有だけでなく長期リース契約を締結しているなど、任意の期間使用することが可能な場合についても対象となります。_x000a_" sqref="K93:L93" xr:uid="{00000000-0002-0000-0000-00003A000000}">
      <formula1>9</formula1>
    </dataValidation>
    <dataValidation type="whole" operator="lessThanOrEqual" showInputMessage="1" showErrorMessage="1" errorTitle="不適切な入力" error="数値1桁を入力して下さい。" promptTitle="―――――――入力方法―――――――" prompt="プラウのみ保有→「１」_x000a_パンブレーカのみ保有→「２」_x000a_プラウ＋パンブレーカの両機械を保有→「３」_x000a_自社保有だけでなく長期リース契約を締結しているなど、任意の期間使用することが可能な場合についても対象となります。_x000a_" sqref="K94:L94" xr:uid="{00000000-0002-0000-0000-00003B000000}">
      <formula1>9</formula1>
    </dataValidation>
    <dataValidation type="textLength" operator="lessThanOrEqual" allowBlank="1" showInputMessage="1" showErrorMessage="1" errorTitle="不適切な入力" error="全角3文字まで入力可能です。" promptTitle="入力方法" prompt="数値2桁「01」「30」等を入力して下さい。" sqref="K51:K53" xr:uid="{00000000-0002-0000-0000-00003C000000}">
      <formula1>3</formula1>
    </dataValidation>
    <dataValidation allowBlank="1" showErrorMessage="1" errorTitle="不適切な入力" error="日付形式で入力して下さい。" promptTitle="入力方法" prompt="日付形式で入力して下さい。" sqref="S49:V54" xr:uid="{00000000-0002-0000-0000-00003D000000}"/>
    <dataValidation type="textLength" operator="lessThanOrEqual" allowBlank="1" showErrorMessage="1" errorTitle="入力文字数" error="１文字まで入力可能です。" sqref="L54" xr:uid="{00000000-0002-0000-0000-00003E000000}">
      <formula1>1</formula1>
    </dataValidation>
    <dataValidation allowBlank="1" showInputMessage="1" errorTitle="不適切な入力" error="リストから選択して下さい。" promptTitle="入力方法" prompt="区分：建設業許可(知事)の場合_x000a_石,渡,檜,後,空,上,留,宗,オ,胆,日,十,釧,根_x000a__x000a_区分：建築士事務所登録の場合_x000a_任意の文字列" sqref="P196:P205 P210:P219 P188:P191 P224:P243" xr:uid="{00000000-0002-0000-0000-00003F000000}"/>
    <dataValidation operator="lessThanOrEqual" allowBlank="1" showInputMessage="1" errorTitle="不適切な入力" error="数値2桁の入力が可能です。" promptTitle="入力方法" prompt="建設業許可、測量業：数値2桁_x000a_建設コンサルタント：数値2桁（「建」は自動で入ります）_x000a_地質調査業：数値2桁（「質」は自動で入ります）_x000a_補償コンサルタント：数値2桁（「補」は自動で入ります）_x000a_建築士事務所登録：任意の文字列(石、東京　等）_x000a_" sqref="N188:O191 N196:O205 N210:O219 N224:O243" xr:uid="{00000000-0002-0000-0000-000040000000}"/>
  </dataValidations>
  <hyperlinks>
    <hyperlink ref="O2" location="入力シート!B6" display="トップに戻る" xr:uid="{00000000-0004-0000-0000-000000000000}"/>
    <hyperlink ref="O3" location="入力シート!B6" display="トップに戻る" xr:uid="{00000000-0004-0000-0000-000001000000}"/>
    <hyperlink ref="O3:S3" location="入力シート!A180" display="業態調書 TOP" xr:uid="{00000000-0004-0000-0000-000002000000}"/>
    <hyperlink ref="O2:S2" location="入力シート!A4" display="資格審査申請書受理票 TOP" xr:uid="{00000000-0004-0000-0000-000003000000}"/>
  </hyperlinks>
  <pageMargins left="0.7" right="0.7" top="0.75" bottom="0.75" header="0.3" footer="0.3"/>
  <pageSetup paperSize="9" scale="31" fitToHeight="0" orientation="portrait" horizontalDpi="1200" verticalDpi="1200" r:id="rId1"/>
  <rowBreaks count="1" manualBreakCount="1">
    <brk id="222" max="58" man="1"/>
  </rowBreaks>
  <drawing r:id="rId2"/>
  <extLst>
    <ext xmlns:x14="http://schemas.microsoft.com/office/spreadsheetml/2009/9/main" uri="{CCE6A557-97BC-4b89-ADB6-D9C93CAAB3DF}">
      <x14:dataValidations xmlns:xm="http://schemas.microsoft.com/office/excel/2006/main" xWindow="701" yWindow="524" count="3">
        <x14:dataValidation type="list" operator="equal" allowBlank="1" showInputMessage="1" showErrorMessage="1" errorTitle="不適切な入力" error="リストから選択して下さい。" promptTitle="入力方法" prompt="リストから選択して下さい。" xr:uid="{00000000-0002-0000-0000-000041000000}">
          <x14:formula1>
            <xm:f>コード表!$C$27:$C$40</xm:f>
          </x14:formula1>
          <xm:sqref>L49</xm:sqref>
        </x14:dataValidation>
        <x14:dataValidation type="list" allowBlank="1" showInputMessage="1" showErrorMessage="1" errorTitle="不適切な入力" error="リストから選択して下さい。" promptTitle="入力方法" prompt="関係企業が有する主な許可区分を２つまで選択し、許可・登録番号等を記載してください。" xr:uid="{00000000-0002-0000-0000-000042000000}">
          <x14:formula1>
            <xm:f>付表２業態調書!$C$73:$C$79</xm:f>
          </x14:formula1>
          <xm:sqref>F240:I240 F188:I188 F190:I190 F196:I196 F198:I198 F200:I200 F202:I202 F204:I204 F210:I210 F212:I212 F214:I214 F216:I216 F218:I218 F224:I224 F226:I226 F228:I228 F230:I230 F232:I232 F234:I234 F236:I236 F238:I238 F242:I242</xm:sqref>
        </x14:dataValidation>
        <x14:dataValidation type="list" allowBlank="1" showInputMessage="1" showErrorMessage="1" errorTitle="不適切な入力" error="リストから選択して下さい。" promptTitle="入力方法" prompt="関係企業が有する主な許可区分を２つまで選択し、許可・登録番号等を記載してください。" xr:uid="{00000000-0002-0000-0000-000043000000}">
          <x14:formula1>
            <xm:f>付表２業態調書!$C$73:$C$78</xm:f>
          </x14:formula1>
          <xm:sqref>F215:I215 F241:I241 F191:I191 F197:I197 F199:I199 F201:I201 F189:I189 F217:I217 F205:I205 F211:I211 F213:I213 F203:I203 F229:I229 F231:I231 F219:I219 F225:I225 F227:I227 F233:I233 F235:I235 F237:I237 F239:I239 F243:I243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1"/>
  </sheetPr>
  <dimension ref="A1:A514"/>
  <sheetViews>
    <sheetView topLeftCell="A495" workbookViewId="0">
      <selection activeCell="E503" sqref="E503"/>
    </sheetView>
  </sheetViews>
  <sheetFormatPr defaultRowHeight="13.5"/>
  <sheetData>
    <row r="1" spans="1:1">
      <c r="A1" t="s">
        <v>1239</v>
      </c>
    </row>
    <row r="2" spans="1:1">
      <c r="A2" t="s">
        <v>1240</v>
      </c>
    </row>
    <row r="3" spans="1:1">
      <c r="A3" t="s">
        <v>1241</v>
      </c>
    </row>
    <row r="4" spans="1:1">
      <c r="A4" t="s">
        <v>1242</v>
      </c>
    </row>
    <row r="5" spans="1:1">
      <c r="A5" t="s">
        <v>1243</v>
      </c>
    </row>
    <row r="6" spans="1:1">
      <c r="A6" t="s">
        <v>1244</v>
      </c>
    </row>
    <row r="7" spans="1:1">
      <c r="A7" t="s">
        <v>1245</v>
      </c>
    </row>
    <row r="8" spans="1:1">
      <c r="A8" t="s">
        <v>1246</v>
      </c>
    </row>
    <row r="9" spans="1:1">
      <c r="A9" t="s">
        <v>1247</v>
      </c>
    </row>
    <row r="10" spans="1:1">
      <c r="A10" t="s">
        <v>1248</v>
      </c>
    </row>
    <row r="11" spans="1:1">
      <c r="A11" t="s">
        <v>1249</v>
      </c>
    </row>
    <row r="12" spans="1:1">
      <c r="A12" t="s">
        <v>1250</v>
      </c>
    </row>
    <row r="13" spans="1:1">
      <c r="A13" t="s">
        <v>1251</v>
      </c>
    </row>
    <row r="14" spans="1:1">
      <c r="A14" t="s">
        <v>1252</v>
      </c>
    </row>
    <row r="15" spans="1:1">
      <c r="A15" t="s">
        <v>1253</v>
      </c>
    </row>
    <row r="16" spans="1:1">
      <c r="A16" t="s">
        <v>1254</v>
      </c>
    </row>
    <row r="17" spans="1:1">
      <c r="A17" t="s">
        <v>1255</v>
      </c>
    </row>
    <row r="18" spans="1:1">
      <c r="A18" t="s">
        <v>1256</v>
      </c>
    </row>
    <row r="19" spans="1:1">
      <c r="A19" t="s">
        <v>1257</v>
      </c>
    </row>
    <row r="20" spans="1:1">
      <c r="A20" t="s">
        <v>1258</v>
      </c>
    </row>
    <row r="21" spans="1:1">
      <c r="A21" t="s">
        <v>1137</v>
      </c>
    </row>
    <row r="22" spans="1:1">
      <c r="A22" t="s">
        <v>1138</v>
      </c>
    </row>
    <row r="23" spans="1:1">
      <c r="A23" t="s">
        <v>1259</v>
      </c>
    </row>
    <row r="24" spans="1:1">
      <c r="A24" t="s">
        <v>1260</v>
      </c>
    </row>
    <row r="25" spans="1:1">
      <c r="A25" t="s">
        <v>1261</v>
      </c>
    </row>
    <row r="26" spans="1:1">
      <c r="A26" t="s">
        <v>1262</v>
      </c>
    </row>
    <row r="27" spans="1:1">
      <c r="A27" t="s">
        <v>1263</v>
      </c>
    </row>
    <row r="28" spans="1:1">
      <c r="A28" t="s">
        <v>1264</v>
      </c>
    </row>
    <row r="29" spans="1:1">
      <c r="A29" t="s">
        <v>1265</v>
      </c>
    </row>
    <row r="30" spans="1:1">
      <c r="A30" t="s">
        <v>1266</v>
      </c>
    </row>
    <row r="31" spans="1:1">
      <c r="A31" t="s">
        <v>1267</v>
      </c>
    </row>
    <row r="32" spans="1:1">
      <c r="A32" t="s">
        <v>1268</v>
      </c>
    </row>
    <row r="33" spans="1:1">
      <c r="A33" t="s">
        <v>1269</v>
      </c>
    </row>
    <row r="34" spans="1:1">
      <c r="A34" t="s">
        <v>1270</v>
      </c>
    </row>
    <row r="35" spans="1:1">
      <c r="A35" t="s">
        <v>1271</v>
      </c>
    </row>
    <row r="36" spans="1:1">
      <c r="A36" t="s">
        <v>1272</v>
      </c>
    </row>
    <row r="37" spans="1:1">
      <c r="A37" t="s">
        <v>1273</v>
      </c>
    </row>
    <row r="38" spans="1:1">
      <c r="A38" t="s">
        <v>1274</v>
      </c>
    </row>
    <row r="39" spans="1:1">
      <c r="A39" t="s">
        <v>1275</v>
      </c>
    </row>
    <row r="40" spans="1:1">
      <c r="A40" t="s">
        <v>1276</v>
      </c>
    </row>
    <row r="41" spans="1:1">
      <c r="A41" t="s">
        <v>1277</v>
      </c>
    </row>
    <row r="42" spans="1:1">
      <c r="A42" t="s">
        <v>1278</v>
      </c>
    </row>
    <row r="43" spans="1:1">
      <c r="A43" t="s">
        <v>1279</v>
      </c>
    </row>
    <row r="44" spans="1:1">
      <c r="A44" t="s">
        <v>1280</v>
      </c>
    </row>
    <row r="45" spans="1:1">
      <c r="A45" t="s">
        <v>1281</v>
      </c>
    </row>
    <row r="46" spans="1:1">
      <c r="A46" t="s">
        <v>1282</v>
      </c>
    </row>
    <row r="47" spans="1:1">
      <c r="A47" t="s">
        <v>1283</v>
      </c>
    </row>
    <row r="48" spans="1:1">
      <c r="A48" t="s">
        <v>1284</v>
      </c>
    </row>
    <row r="49" spans="1:1">
      <c r="A49" t="s">
        <v>1285</v>
      </c>
    </row>
    <row r="50" spans="1:1">
      <c r="A50" t="s">
        <v>1286</v>
      </c>
    </row>
    <row r="51" spans="1:1">
      <c r="A51" t="s">
        <v>1287</v>
      </c>
    </row>
    <row r="52" spans="1:1">
      <c r="A52" t="s">
        <v>1288</v>
      </c>
    </row>
    <row r="53" spans="1:1">
      <c r="A53" t="s">
        <v>1289</v>
      </c>
    </row>
    <row r="54" spans="1:1">
      <c r="A54" t="s">
        <v>1290</v>
      </c>
    </row>
    <row r="55" spans="1:1">
      <c r="A55" t="s">
        <v>1291</v>
      </c>
    </row>
    <row r="56" spans="1:1">
      <c r="A56" t="s">
        <v>1292</v>
      </c>
    </row>
    <row r="57" spans="1:1">
      <c r="A57" t="s">
        <v>1293</v>
      </c>
    </row>
    <row r="58" spans="1:1">
      <c r="A58" t="s">
        <v>1294</v>
      </c>
    </row>
    <row r="59" spans="1:1">
      <c r="A59" t="s">
        <v>1295</v>
      </c>
    </row>
    <row r="60" spans="1:1">
      <c r="A60" t="s">
        <v>1296</v>
      </c>
    </row>
    <row r="61" spans="1:1">
      <c r="A61" t="s">
        <v>1297</v>
      </c>
    </row>
    <row r="62" spans="1:1">
      <c r="A62" t="s">
        <v>1298</v>
      </c>
    </row>
    <row r="63" spans="1:1">
      <c r="A63" t="s">
        <v>1299</v>
      </c>
    </row>
    <row r="64" spans="1:1">
      <c r="A64" t="s">
        <v>1300</v>
      </c>
    </row>
    <row r="65" spans="1:1">
      <c r="A65" t="s">
        <v>1238</v>
      </c>
    </row>
    <row r="66" spans="1:1">
      <c r="A66" t="s">
        <v>1301</v>
      </c>
    </row>
    <row r="67" spans="1:1">
      <c r="A67" t="s">
        <v>1302</v>
      </c>
    </row>
    <row r="68" spans="1:1">
      <c r="A68" t="s">
        <v>1303</v>
      </c>
    </row>
    <row r="69" spans="1:1">
      <c r="A69" t="s">
        <v>1304</v>
      </c>
    </row>
    <row r="70" spans="1:1">
      <c r="A70" t="s">
        <v>1305</v>
      </c>
    </row>
    <row r="71" spans="1:1">
      <c r="A71" t="s">
        <v>1306</v>
      </c>
    </row>
    <row r="72" spans="1:1">
      <c r="A72" t="s">
        <v>1307</v>
      </c>
    </row>
    <row r="73" spans="1:1">
      <c r="A73" t="s">
        <v>1308</v>
      </c>
    </row>
    <row r="74" spans="1:1">
      <c r="A74" t="s">
        <v>1309</v>
      </c>
    </row>
    <row r="75" spans="1:1">
      <c r="A75" t="s">
        <v>1310</v>
      </c>
    </row>
    <row r="76" spans="1:1">
      <c r="A76" t="s">
        <v>1311</v>
      </c>
    </row>
    <row r="77" spans="1:1">
      <c r="A77" t="s">
        <v>1312</v>
      </c>
    </row>
    <row r="78" spans="1:1">
      <c r="A78" t="s">
        <v>1313</v>
      </c>
    </row>
    <row r="79" spans="1:1">
      <c r="A79" t="s">
        <v>1314</v>
      </c>
    </row>
    <row r="80" spans="1:1">
      <c r="A80" t="s">
        <v>1315</v>
      </c>
    </row>
    <row r="81" spans="1:1">
      <c r="A81" t="s">
        <v>1316</v>
      </c>
    </row>
    <row r="82" spans="1:1">
      <c r="A82" t="s">
        <v>1317</v>
      </c>
    </row>
    <row r="83" spans="1:1">
      <c r="A83" t="s">
        <v>1318</v>
      </c>
    </row>
    <row r="84" spans="1:1">
      <c r="A84" t="s">
        <v>1319</v>
      </c>
    </row>
    <row r="85" spans="1:1">
      <c r="A85" t="s">
        <v>1320</v>
      </c>
    </row>
    <row r="86" spans="1:1">
      <c r="A86" t="s">
        <v>1321</v>
      </c>
    </row>
    <row r="87" spans="1:1">
      <c r="A87" t="s">
        <v>1322</v>
      </c>
    </row>
    <row r="88" spans="1:1">
      <c r="A88" t="s">
        <v>1323</v>
      </c>
    </row>
    <row r="89" spans="1:1">
      <c r="A89" t="s">
        <v>1324</v>
      </c>
    </row>
    <row r="90" spans="1:1">
      <c r="A90" t="s">
        <v>1325</v>
      </c>
    </row>
    <row r="91" spans="1:1">
      <c r="A91" t="s">
        <v>1326</v>
      </c>
    </row>
    <row r="92" spans="1:1">
      <c r="A92" t="s">
        <v>1327</v>
      </c>
    </row>
    <row r="93" spans="1:1">
      <c r="A93" t="s">
        <v>1328</v>
      </c>
    </row>
    <row r="94" spans="1:1">
      <c r="A94" t="s">
        <v>1329</v>
      </c>
    </row>
    <row r="95" spans="1:1">
      <c r="A95" t="s">
        <v>1330</v>
      </c>
    </row>
    <row r="96" spans="1:1">
      <c r="A96" t="s">
        <v>1331</v>
      </c>
    </row>
    <row r="97" spans="1:1">
      <c r="A97" t="s">
        <v>1332</v>
      </c>
    </row>
    <row r="98" spans="1:1">
      <c r="A98" t="s">
        <v>1333</v>
      </c>
    </row>
    <row r="99" spans="1:1">
      <c r="A99" t="s">
        <v>1334</v>
      </c>
    </row>
    <row r="100" spans="1:1">
      <c r="A100" t="s">
        <v>1335</v>
      </c>
    </row>
    <row r="101" spans="1:1">
      <c r="A101" t="s">
        <v>1336</v>
      </c>
    </row>
    <row r="102" spans="1:1">
      <c r="A102" t="s">
        <v>1337</v>
      </c>
    </row>
    <row r="103" spans="1:1">
      <c r="A103" t="s">
        <v>1338</v>
      </c>
    </row>
    <row r="104" spans="1:1">
      <c r="A104" t="s">
        <v>1339</v>
      </c>
    </row>
    <row r="105" spans="1:1">
      <c r="A105" t="s">
        <v>1340</v>
      </c>
    </row>
    <row r="106" spans="1:1">
      <c r="A106" t="s">
        <v>1341</v>
      </c>
    </row>
    <row r="107" spans="1:1">
      <c r="A107" t="s">
        <v>1342</v>
      </c>
    </row>
    <row r="108" spans="1:1">
      <c r="A108" t="s">
        <v>1343</v>
      </c>
    </row>
    <row r="109" spans="1:1">
      <c r="A109" t="s">
        <v>1344</v>
      </c>
    </row>
    <row r="110" spans="1:1">
      <c r="A110" t="s">
        <v>1345</v>
      </c>
    </row>
    <row r="111" spans="1:1">
      <c r="A111" t="s">
        <v>1346</v>
      </c>
    </row>
    <row r="112" spans="1:1">
      <c r="A112" t="s">
        <v>1347</v>
      </c>
    </row>
    <row r="113" spans="1:1">
      <c r="A113" t="s">
        <v>1348</v>
      </c>
    </row>
    <row r="114" spans="1:1">
      <c r="A114" t="s">
        <v>1349</v>
      </c>
    </row>
    <row r="115" spans="1:1">
      <c r="A115" t="s">
        <v>1350</v>
      </c>
    </row>
    <row r="116" spans="1:1">
      <c r="A116" t="s">
        <v>1351</v>
      </c>
    </row>
    <row r="117" spans="1:1">
      <c r="A117" t="s">
        <v>1352</v>
      </c>
    </row>
    <row r="118" spans="1:1">
      <c r="A118" t="s">
        <v>1353</v>
      </c>
    </row>
    <row r="119" spans="1:1">
      <c r="A119" t="s">
        <v>1354</v>
      </c>
    </row>
    <row r="120" spans="1:1">
      <c r="A120" t="s">
        <v>1355</v>
      </c>
    </row>
    <row r="121" spans="1:1">
      <c r="A121" t="s">
        <v>1356</v>
      </c>
    </row>
    <row r="122" spans="1:1">
      <c r="A122" t="s">
        <v>1357</v>
      </c>
    </row>
    <row r="123" spans="1:1">
      <c r="A123" t="s">
        <v>1358</v>
      </c>
    </row>
    <row r="124" spans="1:1">
      <c r="A124" t="s">
        <v>1359</v>
      </c>
    </row>
    <row r="125" spans="1:1">
      <c r="A125" t="s">
        <v>1360</v>
      </c>
    </row>
    <row r="126" spans="1:1">
      <c r="A126" t="s">
        <v>1361</v>
      </c>
    </row>
    <row r="127" spans="1:1">
      <c r="A127" t="s">
        <v>1362</v>
      </c>
    </row>
    <row r="128" spans="1:1">
      <c r="A128" t="s">
        <v>1363</v>
      </c>
    </row>
    <row r="129" spans="1:1">
      <c r="A129" t="s">
        <v>1364</v>
      </c>
    </row>
    <row r="130" spans="1:1">
      <c r="A130" t="s">
        <v>1365</v>
      </c>
    </row>
    <row r="131" spans="1:1">
      <c r="A131" t="s">
        <v>1366</v>
      </c>
    </row>
    <row r="132" spans="1:1">
      <c r="A132" t="s">
        <v>1367</v>
      </c>
    </row>
    <row r="133" spans="1:1">
      <c r="A133" t="s">
        <v>1368</v>
      </c>
    </row>
    <row r="134" spans="1:1">
      <c r="A134" t="s">
        <v>1369</v>
      </c>
    </row>
    <row r="135" spans="1:1">
      <c r="A135" t="s">
        <v>1370</v>
      </c>
    </row>
    <row r="136" spans="1:1">
      <c r="A136" t="s">
        <v>1371</v>
      </c>
    </row>
    <row r="137" spans="1:1">
      <c r="A137" t="s">
        <v>1372</v>
      </c>
    </row>
    <row r="138" spans="1:1">
      <c r="A138" t="s">
        <v>1373</v>
      </c>
    </row>
    <row r="139" spans="1:1">
      <c r="A139" t="s">
        <v>1374</v>
      </c>
    </row>
    <row r="140" spans="1:1">
      <c r="A140" t="s">
        <v>1375</v>
      </c>
    </row>
    <row r="141" spans="1:1">
      <c r="A141" t="s">
        <v>1376</v>
      </c>
    </row>
    <row r="142" spans="1:1">
      <c r="A142" t="s">
        <v>1377</v>
      </c>
    </row>
    <row r="143" spans="1:1">
      <c r="A143" t="s">
        <v>1378</v>
      </c>
    </row>
    <row r="144" spans="1:1">
      <c r="A144" t="s">
        <v>1379</v>
      </c>
    </row>
    <row r="145" spans="1:1">
      <c r="A145" t="s">
        <v>1380</v>
      </c>
    </row>
    <row r="146" spans="1:1">
      <c r="A146" t="s">
        <v>1381</v>
      </c>
    </row>
    <row r="147" spans="1:1">
      <c r="A147" t="s">
        <v>1382</v>
      </c>
    </row>
    <row r="148" spans="1:1">
      <c r="A148" t="s">
        <v>1383</v>
      </c>
    </row>
    <row r="149" spans="1:1">
      <c r="A149" t="s">
        <v>1384</v>
      </c>
    </row>
    <row r="150" spans="1:1">
      <c r="A150" t="s">
        <v>1385</v>
      </c>
    </row>
    <row r="151" spans="1:1">
      <c r="A151" t="s">
        <v>1386</v>
      </c>
    </row>
    <row r="152" spans="1:1">
      <c r="A152" t="s">
        <v>1387</v>
      </c>
    </row>
    <row r="153" spans="1:1">
      <c r="A153" t="s">
        <v>1388</v>
      </c>
    </row>
    <row r="154" spans="1:1">
      <c r="A154" t="s">
        <v>1389</v>
      </c>
    </row>
    <row r="155" spans="1:1">
      <c r="A155" t="s">
        <v>1390</v>
      </c>
    </row>
    <row r="156" spans="1:1">
      <c r="A156" t="s">
        <v>1391</v>
      </c>
    </row>
    <row r="157" spans="1:1">
      <c r="A157" t="s">
        <v>1392</v>
      </c>
    </row>
    <row r="158" spans="1:1">
      <c r="A158" t="s">
        <v>1393</v>
      </c>
    </row>
    <row r="159" spans="1:1">
      <c r="A159" t="s">
        <v>1394</v>
      </c>
    </row>
    <row r="160" spans="1:1">
      <c r="A160" t="s">
        <v>1395</v>
      </c>
    </row>
    <row r="161" spans="1:1">
      <c r="A161" t="s">
        <v>1396</v>
      </c>
    </row>
    <row r="162" spans="1:1">
      <c r="A162" t="s">
        <v>1397</v>
      </c>
    </row>
    <row r="163" spans="1:1">
      <c r="A163" t="s">
        <v>1398</v>
      </c>
    </row>
    <row r="164" spans="1:1">
      <c r="A164" t="s">
        <v>1399</v>
      </c>
    </row>
    <row r="165" spans="1:1">
      <c r="A165" t="s">
        <v>1400</v>
      </c>
    </row>
    <row r="166" spans="1:1">
      <c r="A166" t="s">
        <v>1401</v>
      </c>
    </row>
    <row r="167" spans="1:1">
      <c r="A167" t="s">
        <v>1402</v>
      </c>
    </row>
    <row r="168" spans="1:1">
      <c r="A168" t="s">
        <v>1403</v>
      </c>
    </row>
    <row r="169" spans="1:1">
      <c r="A169" t="s">
        <v>1404</v>
      </c>
    </row>
    <row r="170" spans="1:1">
      <c r="A170" t="s">
        <v>1405</v>
      </c>
    </row>
    <row r="171" spans="1:1">
      <c r="A171" t="s">
        <v>1406</v>
      </c>
    </row>
    <row r="172" spans="1:1">
      <c r="A172" t="s">
        <v>1407</v>
      </c>
    </row>
    <row r="173" spans="1:1">
      <c r="A173" t="s">
        <v>1408</v>
      </c>
    </row>
    <row r="174" spans="1:1">
      <c r="A174" t="s">
        <v>1409</v>
      </c>
    </row>
    <row r="175" spans="1:1">
      <c r="A175" t="s">
        <v>1410</v>
      </c>
    </row>
    <row r="176" spans="1:1">
      <c r="A176" t="s">
        <v>1411</v>
      </c>
    </row>
    <row r="177" spans="1:1">
      <c r="A177" t="s">
        <v>1412</v>
      </c>
    </row>
    <row r="178" spans="1:1">
      <c r="A178" t="s">
        <v>1413</v>
      </c>
    </row>
    <row r="179" spans="1:1">
      <c r="A179" t="s">
        <v>1414</v>
      </c>
    </row>
    <row r="180" spans="1:1">
      <c r="A180" t="s">
        <v>1415</v>
      </c>
    </row>
    <row r="181" spans="1:1">
      <c r="A181" t="s">
        <v>1416</v>
      </c>
    </row>
    <row r="182" spans="1:1">
      <c r="A182" t="s">
        <v>1417</v>
      </c>
    </row>
    <row r="183" spans="1:1">
      <c r="A183" t="s">
        <v>1418</v>
      </c>
    </row>
    <row r="184" spans="1:1">
      <c r="A184" t="s">
        <v>1419</v>
      </c>
    </row>
    <row r="185" spans="1:1">
      <c r="A185" t="s">
        <v>1420</v>
      </c>
    </row>
    <row r="186" spans="1:1">
      <c r="A186" t="s">
        <v>1421</v>
      </c>
    </row>
    <row r="187" spans="1:1">
      <c r="A187" t="s">
        <v>1422</v>
      </c>
    </row>
    <row r="188" spans="1:1">
      <c r="A188" t="s">
        <v>1423</v>
      </c>
    </row>
    <row r="189" spans="1:1">
      <c r="A189" t="s">
        <v>1424</v>
      </c>
    </row>
    <row r="190" spans="1:1">
      <c r="A190" t="s">
        <v>1425</v>
      </c>
    </row>
    <row r="191" spans="1:1">
      <c r="A191" t="s">
        <v>1426</v>
      </c>
    </row>
    <row r="192" spans="1:1">
      <c r="A192" t="s">
        <v>1427</v>
      </c>
    </row>
    <row r="193" spans="1:1">
      <c r="A193" t="s">
        <v>1428</v>
      </c>
    </row>
    <row r="194" spans="1:1">
      <c r="A194" t="s">
        <v>1429</v>
      </c>
    </row>
    <row r="195" spans="1:1">
      <c r="A195" t="s">
        <v>1430</v>
      </c>
    </row>
    <row r="196" spans="1:1">
      <c r="A196" t="s">
        <v>1431</v>
      </c>
    </row>
    <row r="197" spans="1:1">
      <c r="A197" t="s">
        <v>1432</v>
      </c>
    </row>
    <row r="198" spans="1:1">
      <c r="A198" t="s">
        <v>1433</v>
      </c>
    </row>
    <row r="199" spans="1:1">
      <c r="A199" t="s">
        <v>1434</v>
      </c>
    </row>
    <row r="200" spans="1:1">
      <c r="A200" t="s">
        <v>1435</v>
      </c>
    </row>
    <row r="201" spans="1:1">
      <c r="A201" t="s">
        <v>1436</v>
      </c>
    </row>
    <row r="202" spans="1:1">
      <c r="A202" t="s">
        <v>1437</v>
      </c>
    </row>
    <row r="203" spans="1:1">
      <c r="A203" t="s">
        <v>1438</v>
      </c>
    </row>
    <row r="204" spans="1:1">
      <c r="A204" t="s">
        <v>1439</v>
      </c>
    </row>
    <row r="205" spans="1:1">
      <c r="A205" t="s">
        <v>1440</v>
      </c>
    </row>
    <row r="206" spans="1:1">
      <c r="A206" t="s">
        <v>1441</v>
      </c>
    </row>
    <row r="207" spans="1:1">
      <c r="A207" t="s">
        <v>1442</v>
      </c>
    </row>
    <row r="208" spans="1:1">
      <c r="A208" t="s">
        <v>1443</v>
      </c>
    </row>
    <row r="209" spans="1:1">
      <c r="A209" t="s">
        <v>1444</v>
      </c>
    </row>
    <row r="210" spans="1:1">
      <c r="A210" t="s">
        <v>1445</v>
      </c>
    </row>
    <row r="211" spans="1:1">
      <c r="A211" t="s">
        <v>1446</v>
      </c>
    </row>
    <row r="212" spans="1:1">
      <c r="A212" t="s">
        <v>1447</v>
      </c>
    </row>
    <row r="213" spans="1:1">
      <c r="A213" t="s">
        <v>1448</v>
      </c>
    </row>
    <row r="214" spans="1:1">
      <c r="A214" t="s">
        <v>1449</v>
      </c>
    </row>
    <row r="215" spans="1:1">
      <c r="A215" t="s">
        <v>1450</v>
      </c>
    </row>
    <row r="216" spans="1:1">
      <c r="A216" t="s">
        <v>1451</v>
      </c>
    </row>
    <row r="217" spans="1:1">
      <c r="A217" t="s">
        <v>1452</v>
      </c>
    </row>
    <row r="218" spans="1:1">
      <c r="A218" t="s">
        <v>1453</v>
      </c>
    </row>
    <row r="219" spans="1:1">
      <c r="A219" t="s">
        <v>1454</v>
      </c>
    </row>
    <row r="220" spans="1:1">
      <c r="A220" t="s">
        <v>1455</v>
      </c>
    </row>
    <row r="221" spans="1:1">
      <c r="A221" t="s">
        <v>1456</v>
      </c>
    </row>
    <row r="222" spans="1:1">
      <c r="A222" t="s">
        <v>1457</v>
      </c>
    </row>
    <row r="223" spans="1:1">
      <c r="A223" t="s">
        <v>1458</v>
      </c>
    </row>
    <row r="224" spans="1:1">
      <c r="A224" t="s">
        <v>1459</v>
      </c>
    </row>
    <row r="225" spans="1:1">
      <c r="A225" t="s">
        <v>1460</v>
      </c>
    </row>
    <row r="226" spans="1:1">
      <c r="A226" t="s">
        <v>1461</v>
      </c>
    </row>
    <row r="227" spans="1:1">
      <c r="A227" t="s">
        <v>1462</v>
      </c>
    </row>
    <row r="228" spans="1:1">
      <c r="A228" t="s">
        <v>1463</v>
      </c>
    </row>
    <row r="229" spans="1:1">
      <c r="A229" t="s">
        <v>1464</v>
      </c>
    </row>
    <row r="230" spans="1:1">
      <c r="A230" t="s">
        <v>1465</v>
      </c>
    </row>
    <row r="231" spans="1:1">
      <c r="A231" t="s">
        <v>1466</v>
      </c>
    </row>
    <row r="232" spans="1:1">
      <c r="A232" t="s">
        <v>1467</v>
      </c>
    </row>
    <row r="233" spans="1:1">
      <c r="A233" t="s">
        <v>1468</v>
      </c>
    </row>
    <row r="234" spans="1:1">
      <c r="A234" t="s">
        <v>1469</v>
      </c>
    </row>
    <row r="235" spans="1:1">
      <c r="A235" t="s">
        <v>1470</v>
      </c>
    </row>
    <row r="236" spans="1:1">
      <c r="A236" t="s">
        <v>1471</v>
      </c>
    </row>
    <row r="237" spans="1:1">
      <c r="A237" t="s">
        <v>1472</v>
      </c>
    </row>
    <row r="238" spans="1:1">
      <c r="A238" t="s">
        <v>1473</v>
      </c>
    </row>
    <row r="239" spans="1:1">
      <c r="A239" t="s">
        <v>1474</v>
      </c>
    </row>
    <row r="240" spans="1:1">
      <c r="A240" t="s">
        <v>1475</v>
      </c>
    </row>
    <row r="241" spans="1:1">
      <c r="A241" t="s">
        <v>1476</v>
      </c>
    </row>
    <row r="242" spans="1:1">
      <c r="A242" t="s">
        <v>1477</v>
      </c>
    </row>
    <row r="243" spans="1:1">
      <c r="A243" t="s">
        <v>1478</v>
      </c>
    </row>
    <row r="244" spans="1:1">
      <c r="A244" t="s">
        <v>1479</v>
      </c>
    </row>
    <row r="245" spans="1:1">
      <c r="A245" t="s">
        <v>1480</v>
      </c>
    </row>
    <row r="246" spans="1:1">
      <c r="A246" t="s">
        <v>1481</v>
      </c>
    </row>
    <row r="247" spans="1:1">
      <c r="A247" t="s">
        <v>1482</v>
      </c>
    </row>
    <row r="248" spans="1:1">
      <c r="A248" t="s">
        <v>1483</v>
      </c>
    </row>
    <row r="249" spans="1:1">
      <c r="A249" t="s">
        <v>1484</v>
      </c>
    </row>
    <row r="250" spans="1:1">
      <c r="A250" t="s">
        <v>1485</v>
      </c>
    </row>
    <row r="251" spans="1:1">
      <c r="A251" t="s">
        <v>1486</v>
      </c>
    </row>
    <row r="252" spans="1:1">
      <c r="A252" t="s">
        <v>1487</v>
      </c>
    </row>
    <row r="253" spans="1:1">
      <c r="A253" t="s">
        <v>1488</v>
      </c>
    </row>
    <row r="254" spans="1:1">
      <c r="A254" t="s">
        <v>1489</v>
      </c>
    </row>
    <row r="255" spans="1:1">
      <c r="A255" t="s">
        <v>1490</v>
      </c>
    </row>
    <row r="256" spans="1:1">
      <c r="A256" t="s">
        <v>1491</v>
      </c>
    </row>
    <row r="257" spans="1:1">
      <c r="A257" t="s">
        <v>1492</v>
      </c>
    </row>
    <row r="258" spans="1:1">
      <c r="A258" t="s">
        <v>1493</v>
      </c>
    </row>
    <row r="259" spans="1:1">
      <c r="A259" t="s">
        <v>1494</v>
      </c>
    </row>
    <row r="260" spans="1:1">
      <c r="A260" t="s">
        <v>1495</v>
      </c>
    </row>
    <row r="261" spans="1:1">
      <c r="A261" t="s">
        <v>1496</v>
      </c>
    </row>
    <row r="262" spans="1:1">
      <c r="A262" t="s">
        <v>1497</v>
      </c>
    </row>
    <row r="263" spans="1:1">
      <c r="A263" t="s">
        <v>1498</v>
      </c>
    </row>
    <row r="264" spans="1:1">
      <c r="A264" t="s">
        <v>1499</v>
      </c>
    </row>
    <row r="265" spans="1:1">
      <c r="A265" t="s">
        <v>1500</v>
      </c>
    </row>
    <row r="266" spans="1:1">
      <c r="A266" t="s">
        <v>1501</v>
      </c>
    </row>
    <row r="267" spans="1:1">
      <c r="A267" t="s">
        <v>1502</v>
      </c>
    </row>
    <row r="268" spans="1:1">
      <c r="A268" t="s">
        <v>1503</v>
      </c>
    </row>
    <row r="269" spans="1:1">
      <c r="A269" t="s">
        <v>1504</v>
      </c>
    </row>
    <row r="270" spans="1:1">
      <c r="A270" t="s">
        <v>1505</v>
      </c>
    </row>
    <row r="271" spans="1:1">
      <c r="A271" t="s">
        <v>1506</v>
      </c>
    </row>
    <row r="272" spans="1:1">
      <c r="A272" t="s">
        <v>1507</v>
      </c>
    </row>
    <row r="273" spans="1:1">
      <c r="A273" t="s">
        <v>1508</v>
      </c>
    </row>
    <row r="274" spans="1:1">
      <c r="A274" t="s">
        <v>1509</v>
      </c>
    </row>
    <row r="275" spans="1:1">
      <c r="A275" t="s">
        <v>1510</v>
      </c>
    </row>
    <row r="276" spans="1:1">
      <c r="A276" t="s">
        <v>1511</v>
      </c>
    </row>
    <row r="277" spans="1:1">
      <c r="A277" t="s">
        <v>1512</v>
      </c>
    </row>
    <row r="278" spans="1:1">
      <c r="A278" t="s">
        <v>1513</v>
      </c>
    </row>
    <row r="279" spans="1:1">
      <c r="A279" t="s">
        <v>1514</v>
      </c>
    </row>
    <row r="280" spans="1:1">
      <c r="A280" t="s">
        <v>1515</v>
      </c>
    </row>
    <row r="281" spans="1:1">
      <c r="A281" t="s">
        <v>1516</v>
      </c>
    </row>
    <row r="282" spans="1:1">
      <c r="A282" t="s">
        <v>1517</v>
      </c>
    </row>
    <row r="283" spans="1:1">
      <c r="A283" t="s">
        <v>1518</v>
      </c>
    </row>
    <row r="284" spans="1:1">
      <c r="A284" t="s">
        <v>1519</v>
      </c>
    </row>
    <row r="285" spans="1:1">
      <c r="A285" t="s">
        <v>1520</v>
      </c>
    </row>
    <row r="286" spans="1:1">
      <c r="A286" t="s">
        <v>1521</v>
      </c>
    </row>
    <row r="287" spans="1:1">
      <c r="A287" t="s">
        <v>1522</v>
      </c>
    </row>
    <row r="288" spans="1:1">
      <c r="A288" t="s">
        <v>1523</v>
      </c>
    </row>
    <row r="289" spans="1:1">
      <c r="A289" t="s">
        <v>1524</v>
      </c>
    </row>
    <row r="290" spans="1:1">
      <c r="A290" t="s">
        <v>1525</v>
      </c>
    </row>
    <row r="291" spans="1:1">
      <c r="A291" t="s">
        <v>1526</v>
      </c>
    </row>
    <row r="292" spans="1:1">
      <c r="A292" t="s">
        <v>1527</v>
      </c>
    </row>
    <row r="293" spans="1:1">
      <c r="A293" t="s">
        <v>1528</v>
      </c>
    </row>
    <row r="294" spans="1:1">
      <c r="A294" t="s">
        <v>1529</v>
      </c>
    </row>
    <row r="295" spans="1:1">
      <c r="A295" t="s">
        <v>1530</v>
      </c>
    </row>
    <row r="296" spans="1:1">
      <c r="A296" t="s">
        <v>1531</v>
      </c>
    </row>
    <row r="297" spans="1:1">
      <c r="A297" t="s">
        <v>1532</v>
      </c>
    </row>
    <row r="298" spans="1:1">
      <c r="A298" t="s">
        <v>1533</v>
      </c>
    </row>
    <row r="299" spans="1:1">
      <c r="A299" t="s">
        <v>1534</v>
      </c>
    </row>
    <row r="300" spans="1:1">
      <c r="A300" t="s">
        <v>1535</v>
      </c>
    </row>
    <row r="301" spans="1:1">
      <c r="A301" t="s">
        <v>1536</v>
      </c>
    </row>
    <row r="302" spans="1:1">
      <c r="A302" t="s">
        <v>1537</v>
      </c>
    </row>
    <row r="303" spans="1:1">
      <c r="A303" t="s">
        <v>1538</v>
      </c>
    </row>
    <row r="304" spans="1:1">
      <c r="A304" t="s">
        <v>1539</v>
      </c>
    </row>
    <row r="305" spans="1:1">
      <c r="A305" t="s">
        <v>1540</v>
      </c>
    </row>
    <row r="306" spans="1:1">
      <c r="A306" t="s">
        <v>1541</v>
      </c>
    </row>
    <row r="307" spans="1:1">
      <c r="A307" t="s">
        <v>1542</v>
      </c>
    </row>
    <row r="308" spans="1:1">
      <c r="A308" t="s">
        <v>1543</v>
      </c>
    </row>
    <row r="309" spans="1:1">
      <c r="A309" t="s">
        <v>1544</v>
      </c>
    </row>
    <row r="310" spans="1:1">
      <c r="A310" t="s">
        <v>1545</v>
      </c>
    </row>
    <row r="311" spans="1:1">
      <c r="A311" t="s">
        <v>1546</v>
      </c>
    </row>
    <row r="312" spans="1:1">
      <c r="A312" t="s">
        <v>1547</v>
      </c>
    </row>
    <row r="313" spans="1:1">
      <c r="A313" t="s">
        <v>1548</v>
      </c>
    </row>
    <row r="314" spans="1:1">
      <c r="A314" t="s">
        <v>1549</v>
      </c>
    </row>
    <row r="315" spans="1:1">
      <c r="A315" t="s">
        <v>1550</v>
      </c>
    </row>
    <row r="316" spans="1:1">
      <c r="A316" t="s">
        <v>1551</v>
      </c>
    </row>
    <row r="317" spans="1:1">
      <c r="A317" t="s">
        <v>1552</v>
      </c>
    </row>
    <row r="318" spans="1:1">
      <c r="A318" t="s">
        <v>1553</v>
      </c>
    </row>
    <row r="319" spans="1:1">
      <c r="A319" t="s">
        <v>1554</v>
      </c>
    </row>
    <row r="320" spans="1:1">
      <c r="A320" t="s">
        <v>1555</v>
      </c>
    </row>
    <row r="321" spans="1:1">
      <c r="A321" t="s">
        <v>1556</v>
      </c>
    </row>
    <row r="322" spans="1:1">
      <c r="A322" t="s">
        <v>1557</v>
      </c>
    </row>
    <row r="323" spans="1:1">
      <c r="A323" t="s">
        <v>1558</v>
      </c>
    </row>
    <row r="324" spans="1:1">
      <c r="A324" t="s">
        <v>1559</v>
      </c>
    </row>
    <row r="325" spans="1:1">
      <c r="A325" t="s">
        <v>1560</v>
      </c>
    </row>
    <row r="326" spans="1:1">
      <c r="A326" t="s">
        <v>1561</v>
      </c>
    </row>
    <row r="327" spans="1:1">
      <c r="A327" t="s">
        <v>1562</v>
      </c>
    </row>
    <row r="328" spans="1:1">
      <c r="A328" t="s">
        <v>1563</v>
      </c>
    </row>
    <row r="329" spans="1:1">
      <c r="A329" t="s">
        <v>1564</v>
      </c>
    </row>
    <row r="330" spans="1:1">
      <c r="A330" t="s">
        <v>1565</v>
      </c>
    </row>
    <row r="331" spans="1:1">
      <c r="A331" t="s">
        <v>1566</v>
      </c>
    </row>
    <row r="332" spans="1:1">
      <c r="A332" t="s">
        <v>1567</v>
      </c>
    </row>
    <row r="333" spans="1:1">
      <c r="A333" t="s">
        <v>1568</v>
      </c>
    </row>
    <row r="334" spans="1:1">
      <c r="A334" t="s">
        <v>1569</v>
      </c>
    </row>
    <row r="335" spans="1:1">
      <c r="A335" t="s">
        <v>1570</v>
      </c>
    </row>
    <row r="336" spans="1:1">
      <c r="A336" t="s">
        <v>1571</v>
      </c>
    </row>
    <row r="337" spans="1:1">
      <c r="A337" t="s">
        <v>1572</v>
      </c>
    </row>
    <row r="338" spans="1:1">
      <c r="A338" t="s">
        <v>1573</v>
      </c>
    </row>
    <row r="339" spans="1:1">
      <c r="A339" t="s">
        <v>1574</v>
      </c>
    </row>
    <row r="340" spans="1:1">
      <c r="A340" t="s">
        <v>1575</v>
      </c>
    </row>
    <row r="341" spans="1:1">
      <c r="A341" t="s">
        <v>1576</v>
      </c>
    </row>
    <row r="342" spans="1:1">
      <c r="A342" t="s">
        <v>1577</v>
      </c>
    </row>
    <row r="343" spans="1:1">
      <c r="A343" t="s">
        <v>1578</v>
      </c>
    </row>
    <row r="344" spans="1:1">
      <c r="A344" t="s">
        <v>1579</v>
      </c>
    </row>
    <row r="345" spans="1:1">
      <c r="A345" t="s">
        <v>1580</v>
      </c>
    </row>
    <row r="346" spans="1:1">
      <c r="A346" t="s">
        <v>1581</v>
      </c>
    </row>
    <row r="347" spans="1:1">
      <c r="A347" t="s">
        <v>1582</v>
      </c>
    </row>
    <row r="348" spans="1:1">
      <c r="A348" t="s">
        <v>1583</v>
      </c>
    </row>
    <row r="349" spans="1:1">
      <c r="A349" t="s">
        <v>1584</v>
      </c>
    </row>
    <row r="350" spans="1:1">
      <c r="A350" t="s">
        <v>1585</v>
      </c>
    </row>
    <row r="351" spans="1:1">
      <c r="A351" t="s">
        <v>1586</v>
      </c>
    </row>
    <row r="352" spans="1:1">
      <c r="A352" t="s">
        <v>1587</v>
      </c>
    </row>
    <row r="353" spans="1:1">
      <c r="A353" t="s">
        <v>1588</v>
      </c>
    </row>
    <row r="354" spans="1:1">
      <c r="A354" t="s">
        <v>1589</v>
      </c>
    </row>
    <row r="355" spans="1:1">
      <c r="A355" t="s">
        <v>1590</v>
      </c>
    </row>
    <row r="356" spans="1:1">
      <c r="A356" t="s">
        <v>1591</v>
      </c>
    </row>
    <row r="357" spans="1:1">
      <c r="A357" t="s">
        <v>1592</v>
      </c>
    </row>
    <row r="358" spans="1:1">
      <c r="A358" t="s">
        <v>1593</v>
      </c>
    </row>
    <row r="359" spans="1:1">
      <c r="A359" t="s">
        <v>1594</v>
      </c>
    </row>
    <row r="360" spans="1:1">
      <c r="A360" t="s">
        <v>1595</v>
      </c>
    </row>
    <row r="361" spans="1:1">
      <c r="A361" t="s">
        <v>1596</v>
      </c>
    </row>
    <row r="362" spans="1:1">
      <c r="A362" t="s">
        <v>1597</v>
      </c>
    </row>
    <row r="363" spans="1:1">
      <c r="A363" t="s">
        <v>1598</v>
      </c>
    </row>
    <row r="364" spans="1:1">
      <c r="A364" t="s">
        <v>1599</v>
      </c>
    </row>
    <row r="365" spans="1:1">
      <c r="A365" t="s">
        <v>1600</v>
      </c>
    </row>
    <row r="366" spans="1:1">
      <c r="A366" t="s">
        <v>1601</v>
      </c>
    </row>
    <row r="367" spans="1:1">
      <c r="A367" t="s">
        <v>1602</v>
      </c>
    </row>
    <row r="368" spans="1:1">
      <c r="A368" t="s">
        <v>1603</v>
      </c>
    </row>
    <row r="369" spans="1:1">
      <c r="A369" t="s">
        <v>1604</v>
      </c>
    </row>
    <row r="370" spans="1:1">
      <c r="A370" t="s">
        <v>1605</v>
      </c>
    </row>
    <row r="371" spans="1:1">
      <c r="A371" t="s">
        <v>1606</v>
      </c>
    </row>
    <row r="372" spans="1:1">
      <c r="A372" t="s">
        <v>1607</v>
      </c>
    </row>
    <row r="373" spans="1:1">
      <c r="A373" t="s">
        <v>1608</v>
      </c>
    </row>
    <row r="374" spans="1:1">
      <c r="A374" t="s">
        <v>1609</v>
      </c>
    </row>
    <row r="375" spans="1:1">
      <c r="A375" t="s">
        <v>1610</v>
      </c>
    </row>
    <row r="376" spans="1:1">
      <c r="A376" t="s">
        <v>1611</v>
      </c>
    </row>
    <row r="377" spans="1:1">
      <c r="A377" t="s">
        <v>1612</v>
      </c>
    </row>
    <row r="378" spans="1:1">
      <c r="A378" t="s">
        <v>1613</v>
      </c>
    </row>
    <row r="379" spans="1:1">
      <c r="A379" t="s">
        <v>1614</v>
      </c>
    </row>
    <row r="380" spans="1:1">
      <c r="A380" t="s">
        <v>1615</v>
      </c>
    </row>
    <row r="381" spans="1:1">
      <c r="A381" t="s">
        <v>1616</v>
      </c>
    </row>
    <row r="382" spans="1:1">
      <c r="A382" t="s">
        <v>1617</v>
      </c>
    </row>
    <row r="383" spans="1:1">
      <c r="A383" t="s">
        <v>1618</v>
      </c>
    </row>
    <row r="384" spans="1:1">
      <c r="A384" t="s">
        <v>1619</v>
      </c>
    </row>
    <row r="385" spans="1:1">
      <c r="A385" t="s">
        <v>1620</v>
      </c>
    </row>
    <row r="386" spans="1:1">
      <c r="A386" t="s">
        <v>1621</v>
      </c>
    </row>
    <row r="387" spans="1:1">
      <c r="A387" t="s">
        <v>1622</v>
      </c>
    </row>
    <row r="388" spans="1:1">
      <c r="A388" t="s">
        <v>1623</v>
      </c>
    </row>
    <row r="389" spans="1:1">
      <c r="A389" t="s">
        <v>1624</v>
      </c>
    </row>
    <row r="390" spans="1:1">
      <c r="A390" t="s">
        <v>1625</v>
      </c>
    </row>
    <row r="391" spans="1:1">
      <c r="A391" t="s">
        <v>1626</v>
      </c>
    </row>
    <row r="392" spans="1:1">
      <c r="A392" t="s">
        <v>1627</v>
      </c>
    </row>
    <row r="393" spans="1:1">
      <c r="A393" t="s">
        <v>1628</v>
      </c>
    </row>
    <row r="394" spans="1:1">
      <c r="A394" t="s">
        <v>1629</v>
      </c>
    </row>
    <row r="395" spans="1:1">
      <c r="A395" t="s">
        <v>1630</v>
      </c>
    </row>
    <row r="396" spans="1:1">
      <c r="A396" t="s">
        <v>1631</v>
      </c>
    </row>
    <row r="397" spans="1:1">
      <c r="A397" t="s">
        <v>1632</v>
      </c>
    </row>
    <row r="398" spans="1:1">
      <c r="A398" t="s">
        <v>1633</v>
      </c>
    </row>
    <row r="399" spans="1:1">
      <c r="A399" t="s">
        <v>1634</v>
      </c>
    </row>
    <row r="400" spans="1:1">
      <c r="A400" t="s">
        <v>1635</v>
      </c>
    </row>
    <row r="401" spans="1:1">
      <c r="A401" t="s">
        <v>1636</v>
      </c>
    </row>
    <row r="402" spans="1:1">
      <c r="A402" t="s">
        <v>1637</v>
      </c>
    </row>
    <row r="403" spans="1:1">
      <c r="A403" t="s">
        <v>1638</v>
      </c>
    </row>
    <row r="404" spans="1:1">
      <c r="A404" t="s">
        <v>1639</v>
      </c>
    </row>
    <row r="405" spans="1:1">
      <c r="A405" t="s">
        <v>1640</v>
      </c>
    </row>
    <row r="406" spans="1:1">
      <c r="A406" t="s">
        <v>1641</v>
      </c>
    </row>
    <row r="407" spans="1:1">
      <c r="A407" t="s">
        <v>1642</v>
      </c>
    </row>
    <row r="408" spans="1:1">
      <c r="A408" t="s">
        <v>1643</v>
      </c>
    </row>
    <row r="409" spans="1:1">
      <c r="A409" t="s">
        <v>1644</v>
      </c>
    </row>
    <row r="410" spans="1:1">
      <c r="A410" t="s">
        <v>1645</v>
      </c>
    </row>
    <row r="411" spans="1:1">
      <c r="A411" t="s">
        <v>1646</v>
      </c>
    </row>
    <row r="412" spans="1:1">
      <c r="A412" t="s">
        <v>1647</v>
      </c>
    </row>
    <row r="413" spans="1:1">
      <c r="A413" t="s">
        <v>1648</v>
      </c>
    </row>
    <row r="414" spans="1:1">
      <c r="A414" t="s">
        <v>1649</v>
      </c>
    </row>
    <row r="415" spans="1:1">
      <c r="A415" t="s">
        <v>1650</v>
      </c>
    </row>
    <row r="416" spans="1:1">
      <c r="A416" t="s">
        <v>1651</v>
      </c>
    </row>
    <row r="417" spans="1:1">
      <c r="A417" t="s">
        <v>1652</v>
      </c>
    </row>
    <row r="418" spans="1:1">
      <c r="A418" t="s">
        <v>1653</v>
      </c>
    </row>
    <row r="419" spans="1:1">
      <c r="A419" t="s">
        <v>1654</v>
      </c>
    </row>
    <row r="420" spans="1:1">
      <c r="A420" t="s">
        <v>1655</v>
      </c>
    </row>
    <row r="421" spans="1:1">
      <c r="A421" t="s">
        <v>1656</v>
      </c>
    </row>
    <row r="422" spans="1:1">
      <c r="A422" t="s">
        <v>1233</v>
      </c>
    </row>
    <row r="423" spans="1:1">
      <c r="A423" t="s">
        <v>1657</v>
      </c>
    </row>
    <row r="424" spans="1:1">
      <c r="A424" t="s">
        <v>1658</v>
      </c>
    </row>
    <row r="425" spans="1:1">
      <c r="A425" t="s">
        <v>1659</v>
      </c>
    </row>
    <row r="426" spans="1:1">
      <c r="A426" t="s">
        <v>1660</v>
      </c>
    </row>
    <row r="427" spans="1:1">
      <c r="A427" t="s">
        <v>1661</v>
      </c>
    </row>
    <row r="428" spans="1:1">
      <c r="A428" t="s">
        <v>1662</v>
      </c>
    </row>
    <row r="429" spans="1:1">
      <c r="A429" t="s">
        <v>1663</v>
      </c>
    </row>
    <row r="430" spans="1:1">
      <c r="A430" t="s">
        <v>1664</v>
      </c>
    </row>
    <row r="431" spans="1:1">
      <c r="A431" t="s">
        <v>1665</v>
      </c>
    </row>
    <row r="432" spans="1:1">
      <c r="A432" t="s">
        <v>1666</v>
      </c>
    </row>
    <row r="433" spans="1:1">
      <c r="A433" t="s">
        <v>1667</v>
      </c>
    </row>
    <row r="434" spans="1:1">
      <c r="A434" t="s">
        <v>1668</v>
      </c>
    </row>
    <row r="435" spans="1:1">
      <c r="A435" t="s">
        <v>1669</v>
      </c>
    </row>
    <row r="436" spans="1:1">
      <c r="A436" t="s">
        <v>1670</v>
      </c>
    </row>
    <row r="437" spans="1:1">
      <c r="A437" t="s">
        <v>1671</v>
      </c>
    </row>
    <row r="438" spans="1:1">
      <c r="A438" t="s">
        <v>1672</v>
      </c>
    </row>
    <row r="439" spans="1:1">
      <c r="A439" t="s">
        <v>1673</v>
      </c>
    </row>
    <row r="440" spans="1:1">
      <c r="A440" t="s">
        <v>1674</v>
      </c>
    </row>
    <row r="441" spans="1:1">
      <c r="A441" t="s">
        <v>1675</v>
      </c>
    </row>
    <row r="442" spans="1:1">
      <c r="A442" t="s">
        <v>1676</v>
      </c>
    </row>
    <row r="443" spans="1:1">
      <c r="A443" t="s">
        <v>1677</v>
      </c>
    </row>
    <row r="444" spans="1:1">
      <c r="A444" t="s">
        <v>1678</v>
      </c>
    </row>
    <row r="445" spans="1:1">
      <c r="A445" t="s">
        <v>1679</v>
      </c>
    </row>
    <row r="446" spans="1:1">
      <c r="A446" t="s">
        <v>1680</v>
      </c>
    </row>
    <row r="447" spans="1:1">
      <c r="A447" t="s">
        <v>1681</v>
      </c>
    </row>
    <row r="448" spans="1:1">
      <c r="A448" t="s">
        <v>1682</v>
      </c>
    </row>
    <row r="449" spans="1:1">
      <c r="A449" t="s">
        <v>1683</v>
      </c>
    </row>
    <row r="450" spans="1:1">
      <c r="A450" t="s">
        <v>1684</v>
      </c>
    </row>
    <row r="451" spans="1:1">
      <c r="A451" t="s">
        <v>1685</v>
      </c>
    </row>
    <row r="452" spans="1:1">
      <c r="A452" t="s">
        <v>1686</v>
      </c>
    </row>
    <row r="453" spans="1:1">
      <c r="A453" t="s">
        <v>1687</v>
      </c>
    </row>
    <row r="454" spans="1:1">
      <c r="A454" t="s">
        <v>1688</v>
      </c>
    </row>
    <row r="455" spans="1:1">
      <c r="A455" t="s">
        <v>1689</v>
      </c>
    </row>
    <row r="456" spans="1:1">
      <c r="A456" t="s">
        <v>1690</v>
      </c>
    </row>
    <row r="457" spans="1:1">
      <c r="A457" t="s">
        <v>1691</v>
      </c>
    </row>
    <row r="458" spans="1:1">
      <c r="A458" t="s">
        <v>1692</v>
      </c>
    </row>
    <row r="459" spans="1:1">
      <c r="A459" t="s">
        <v>1693</v>
      </c>
    </row>
    <row r="460" spans="1:1">
      <c r="A460" t="s">
        <v>1694</v>
      </c>
    </row>
    <row r="461" spans="1:1">
      <c r="A461" t="s">
        <v>1695</v>
      </c>
    </row>
    <row r="462" spans="1:1">
      <c r="A462" t="s">
        <v>1696</v>
      </c>
    </row>
    <row r="463" spans="1:1">
      <c r="A463" t="s">
        <v>1697</v>
      </c>
    </row>
    <row r="464" spans="1:1">
      <c r="A464" t="s">
        <v>1698</v>
      </c>
    </row>
    <row r="465" spans="1:1">
      <c r="A465" t="s">
        <v>1699</v>
      </c>
    </row>
    <row r="466" spans="1:1">
      <c r="A466" t="s">
        <v>1700</v>
      </c>
    </row>
    <row r="467" spans="1:1">
      <c r="A467" t="s">
        <v>1701</v>
      </c>
    </row>
    <row r="468" spans="1:1">
      <c r="A468" t="s">
        <v>1702</v>
      </c>
    </row>
    <row r="469" spans="1:1">
      <c r="A469" t="s">
        <v>1703</v>
      </c>
    </row>
    <row r="470" spans="1:1">
      <c r="A470" t="s">
        <v>1704</v>
      </c>
    </row>
    <row r="471" spans="1:1">
      <c r="A471" t="s">
        <v>1705</v>
      </c>
    </row>
    <row r="472" spans="1:1">
      <c r="A472" t="s">
        <v>1706</v>
      </c>
    </row>
    <row r="473" spans="1:1">
      <c r="A473" t="s">
        <v>1707</v>
      </c>
    </row>
    <row r="474" spans="1:1">
      <c r="A474" t="s">
        <v>1708</v>
      </c>
    </row>
    <row r="475" spans="1:1">
      <c r="A475" t="s">
        <v>1709</v>
      </c>
    </row>
    <row r="476" spans="1:1">
      <c r="A476" t="s">
        <v>1710</v>
      </c>
    </row>
    <row r="477" spans="1:1">
      <c r="A477" t="s">
        <v>1711</v>
      </c>
    </row>
    <row r="478" spans="1:1">
      <c r="A478" t="s">
        <v>1712</v>
      </c>
    </row>
    <row r="479" spans="1:1">
      <c r="A479" t="s">
        <v>1713</v>
      </c>
    </row>
    <row r="480" spans="1:1">
      <c r="A480" t="s">
        <v>1714</v>
      </c>
    </row>
    <row r="481" spans="1:1">
      <c r="A481" t="s">
        <v>1715</v>
      </c>
    </row>
    <row r="482" spans="1:1">
      <c r="A482" t="s">
        <v>1716</v>
      </c>
    </row>
    <row r="483" spans="1:1">
      <c r="A483" t="s">
        <v>1717</v>
      </c>
    </row>
    <row r="484" spans="1:1">
      <c r="A484" t="s">
        <v>1718</v>
      </c>
    </row>
    <row r="485" spans="1:1">
      <c r="A485" t="s">
        <v>1719</v>
      </c>
    </row>
    <row r="486" spans="1:1">
      <c r="A486" t="s">
        <v>1720</v>
      </c>
    </row>
    <row r="487" spans="1:1">
      <c r="A487" t="s">
        <v>1721</v>
      </c>
    </row>
    <row r="488" spans="1:1">
      <c r="A488" t="s">
        <v>1722</v>
      </c>
    </row>
    <row r="489" spans="1:1">
      <c r="A489" t="s">
        <v>1723</v>
      </c>
    </row>
    <row r="490" spans="1:1">
      <c r="A490" t="s">
        <v>1724</v>
      </c>
    </row>
    <row r="491" spans="1:1">
      <c r="A491" t="s">
        <v>1725</v>
      </c>
    </row>
    <row r="492" spans="1:1">
      <c r="A492" t="s">
        <v>1726</v>
      </c>
    </row>
    <row r="493" spans="1:1">
      <c r="A493" t="s">
        <v>1727</v>
      </c>
    </row>
    <row r="494" spans="1:1">
      <c r="A494" t="s">
        <v>1728</v>
      </c>
    </row>
    <row r="495" spans="1:1">
      <c r="A495" t="s">
        <v>1729</v>
      </c>
    </row>
    <row r="496" spans="1:1">
      <c r="A496" t="s">
        <v>1730</v>
      </c>
    </row>
    <row r="497" spans="1:1">
      <c r="A497" t="s">
        <v>1731</v>
      </c>
    </row>
    <row r="498" spans="1:1">
      <c r="A498" t="s">
        <v>1732</v>
      </c>
    </row>
    <row r="499" spans="1:1">
      <c r="A499" t="s">
        <v>1733</v>
      </c>
    </row>
    <row r="500" spans="1:1">
      <c r="A500" t="s">
        <v>1734</v>
      </c>
    </row>
    <row r="501" spans="1:1">
      <c r="A501" t="s">
        <v>1735</v>
      </c>
    </row>
    <row r="502" spans="1:1">
      <c r="A502" t="s">
        <v>1736</v>
      </c>
    </row>
    <row r="503" spans="1:1">
      <c r="A503" t="s">
        <v>1737</v>
      </c>
    </row>
    <row r="504" spans="1:1">
      <c r="A504" t="s">
        <v>1738</v>
      </c>
    </row>
    <row r="505" spans="1:1">
      <c r="A505" t="s">
        <v>1739</v>
      </c>
    </row>
    <row r="506" spans="1:1">
      <c r="A506" t="s">
        <v>1740</v>
      </c>
    </row>
    <row r="507" spans="1:1">
      <c r="A507" t="s">
        <v>1741</v>
      </c>
    </row>
    <row r="508" spans="1:1">
      <c r="A508" t="s">
        <v>1742</v>
      </c>
    </row>
    <row r="509" spans="1:1">
      <c r="A509" t="s">
        <v>1743</v>
      </c>
    </row>
    <row r="510" spans="1:1">
      <c r="A510" t="s">
        <v>1744</v>
      </c>
    </row>
    <row r="511" spans="1:1">
      <c r="A511" t="s">
        <v>1681</v>
      </c>
    </row>
    <row r="512" spans="1:1">
      <c r="A512" t="s">
        <v>1745</v>
      </c>
    </row>
    <row r="513" spans="1:1">
      <c r="A513" t="s">
        <v>1746</v>
      </c>
    </row>
    <row r="514" spans="1:1">
      <c r="A514" t="s">
        <v>1747</v>
      </c>
    </row>
  </sheetData>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0" tint="-0.499984740745262"/>
  </sheetPr>
  <dimension ref="A1:AL230"/>
  <sheetViews>
    <sheetView zoomScale="70" zoomScaleNormal="70" workbookViewId="0">
      <selection activeCell="C27" sqref="C27:C40"/>
    </sheetView>
  </sheetViews>
  <sheetFormatPr defaultRowHeight="13.5"/>
  <cols>
    <col min="1" max="2" width="2.25" style="186" customWidth="1"/>
    <col min="3" max="8" width="4.375" style="186" customWidth="1"/>
    <col min="9" max="9" width="2.25" style="186" customWidth="1"/>
    <col min="10" max="10" width="3.25" style="187" customWidth="1"/>
    <col min="11" max="11" width="2.25" style="186" customWidth="1"/>
    <col min="12" max="12" width="13" style="186" bestFit="1" customWidth="1"/>
    <col min="13" max="13" width="12" style="186" customWidth="1"/>
    <col min="14" max="14" width="10.25" style="186" customWidth="1"/>
    <col min="15" max="15" width="9.125" style="186" customWidth="1"/>
    <col min="16" max="16" width="8.5" style="186" customWidth="1"/>
    <col min="17" max="17" width="4.25" style="186" customWidth="1"/>
    <col min="18" max="18" width="2.25" style="186" customWidth="1"/>
    <col min="19" max="19" width="3" style="187" customWidth="1"/>
    <col min="20" max="20" width="2.25" style="186" customWidth="1"/>
    <col min="21" max="21" width="7.875" style="186" customWidth="1"/>
    <col min="22" max="22" width="12.125" style="188" customWidth="1"/>
    <col min="23" max="23" width="9.25" style="188" customWidth="1"/>
    <col min="24" max="24" width="9" style="187"/>
    <col min="25" max="25" width="10.375" style="187" customWidth="1"/>
    <col min="26" max="26" width="4.125" style="186" customWidth="1"/>
    <col min="27" max="27" width="9" style="186"/>
    <col min="28" max="28" width="17.625" style="186" bestFit="1" customWidth="1"/>
    <col min="29" max="29" width="27.75" style="186" bestFit="1" customWidth="1"/>
    <col min="30" max="31" width="14" style="186" customWidth="1"/>
    <col min="32" max="32" width="5" style="186" bestFit="1" customWidth="1"/>
    <col min="33" max="33" width="3.875" style="186" bestFit="1" customWidth="1"/>
    <col min="34" max="38" width="22.75" customWidth="1"/>
    <col min="39" max="16384" width="9" style="186"/>
  </cols>
  <sheetData>
    <row r="1" spans="1:33">
      <c r="A1" s="185" t="s">
        <v>381</v>
      </c>
      <c r="B1" s="185"/>
    </row>
    <row r="3" spans="1:33" ht="14.25" thickBot="1">
      <c r="B3" s="185" t="s">
        <v>382</v>
      </c>
      <c r="C3" s="185"/>
      <c r="K3" s="185" t="s">
        <v>383</v>
      </c>
      <c r="L3" s="185"/>
      <c r="U3" s="185" t="s">
        <v>381</v>
      </c>
      <c r="AB3" s="186" t="s">
        <v>1752</v>
      </c>
    </row>
    <row r="4" spans="1:33" ht="14.25" thickTop="1">
      <c r="B4" s="189"/>
      <c r="C4" s="190"/>
      <c r="D4" s="190"/>
      <c r="E4" s="190"/>
      <c r="F4" s="190"/>
      <c r="G4" s="190"/>
      <c r="H4" s="190"/>
      <c r="I4" s="191"/>
      <c r="K4" s="189"/>
      <c r="L4" s="190"/>
      <c r="M4" s="190"/>
      <c r="N4" s="190"/>
      <c r="O4" s="190"/>
      <c r="P4" s="190"/>
      <c r="Q4" s="190"/>
      <c r="R4" s="191"/>
      <c r="AB4" s="198" t="s">
        <v>1753</v>
      </c>
      <c r="AC4" s="198" t="s">
        <v>1754</v>
      </c>
      <c r="AD4" s="198">
        <v>1</v>
      </c>
    </row>
    <row r="5" spans="1:33" ht="14.25" thickBot="1">
      <c r="B5" s="192"/>
      <c r="C5" s="193" t="s">
        <v>384</v>
      </c>
      <c r="D5" s="194"/>
      <c r="E5" s="194"/>
      <c r="F5" s="194"/>
      <c r="G5" s="194"/>
      <c r="H5" s="194"/>
      <c r="I5" s="195"/>
      <c r="K5" s="192"/>
      <c r="L5" s="196" t="s">
        <v>385</v>
      </c>
      <c r="M5" s="196" t="s">
        <v>386</v>
      </c>
      <c r="N5" s="197"/>
      <c r="O5" s="197"/>
      <c r="P5" s="194"/>
      <c r="Q5" s="194"/>
      <c r="R5" s="195"/>
      <c r="U5" s="198" t="s">
        <v>387</v>
      </c>
      <c r="V5" s="199" t="s">
        <v>385</v>
      </c>
      <c r="W5" s="198" t="s">
        <v>386</v>
      </c>
      <c r="X5" s="200" t="s">
        <v>388</v>
      </c>
      <c r="Y5" s="201" t="s">
        <v>389</v>
      </c>
      <c r="AB5" s="198"/>
      <c r="AC5" s="198" t="s">
        <v>1755</v>
      </c>
      <c r="AD5" s="198">
        <v>5</v>
      </c>
    </row>
    <row r="6" spans="1:33" ht="14.25" thickBot="1">
      <c r="B6" s="192"/>
      <c r="C6" s="202" t="str">
        <f>付票!B13</f>
        <v/>
      </c>
      <c r="D6" s="203" t="str">
        <f>付票!D13</f>
        <v/>
      </c>
      <c r="E6" s="203" t="str">
        <f>付票!F13</f>
        <v/>
      </c>
      <c r="F6" s="203" t="str">
        <f>付票!H13</f>
        <v/>
      </c>
      <c r="G6" s="204" t="str">
        <f>付票!J13</f>
        <v/>
      </c>
      <c r="H6" s="205"/>
      <c r="I6" s="195"/>
      <c r="J6" s="206" t="s">
        <v>390</v>
      </c>
      <c r="K6" s="192"/>
      <c r="L6" s="207" t="str">
        <f>C6&amp;D6&amp;E6&amp;F6&amp;G6</f>
        <v/>
      </c>
      <c r="M6" s="208" t="str">
        <f>IF(OR(LEFT(L6,2)="泊村",LEFT(L6,2)="森町"),LEFT(L6,2),LEFT(L6,3))</f>
        <v/>
      </c>
      <c r="N6" s="194"/>
      <c r="O6" s="194"/>
      <c r="P6" s="194"/>
      <c r="Q6" s="194"/>
      <c r="R6" s="195"/>
      <c r="S6" s="206" t="s">
        <v>391</v>
      </c>
      <c r="U6" s="209" t="s">
        <v>111</v>
      </c>
      <c r="V6" s="210" t="s">
        <v>392</v>
      </c>
      <c r="W6" s="210" t="str">
        <f t="shared" ref="W6:W69" si="0">LEFT(V6,3)</f>
        <v>札幌市</v>
      </c>
      <c r="X6" s="211">
        <v>51</v>
      </c>
      <c r="Y6" s="212" t="s">
        <v>393</v>
      </c>
      <c r="AB6" s="198"/>
      <c r="AC6" s="198" t="s">
        <v>1756</v>
      </c>
      <c r="AD6" s="198">
        <v>6</v>
      </c>
    </row>
    <row r="7" spans="1:33">
      <c r="B7" s="192"/>
      <c r="C7" s="194"/>
      <c r="D7" s="194"/>
      <c r="E7" s="194"/>
      <c r="F7" s="194"/>
      <c r="G7" s="194"/>
      <c r="H7" s="194"/>
      <c r="I7" s="195"/>
      <c r="K7" s="192"/>
      <c r="L7" s="194"/>
      <c r="M7" s="194"/>
      <c r="N7" s="194"/>
      <c r="O7" s="194"/>
      <c r="P7" s="194"/>
      <c r="Q7" s="194"/>
      <c r="R7" s="195"/>
      <c r="U7" s="209"/>
      <c r="V7" s="213" t="s">
        <v>394</v>
      </c>
      <c r="W7" s="210" t="str">
        <f t="shared" si="0"/>
        <v>江別市</v>
      </c>
      <c r="X7" s="211">
        <v>51</v>
      </c>
      <c r="Y7" s="214" t="s">
        <v>395</v>
      </c>
      <c r="AA7" s="215"/>
      <c r="AB7" s="647"/>
      <c r="AC7" s="198" t="s">
        <v>1757</v>
      </c>
      <c r="AD7" s="650">
        <v>14</v>
      </c>
      <c r="AE7" s="215"/>
      <c r="AF7" s="198" t="s">
        <v>1042</v>
      </c>
      <c r="AG7" s="647">
        <v>1</v>
      </c>
    </row>
    <row r="8" spans="1:33">
      <c r="B8" s="192"/>
      <c r="C8" s="194"/>
      <c r="D8" s="194"/>
      <c r="E8" s="194"/>
      <c r="F8" s="194"/>
      <c r="G8" s="194"/>
      <c r="H8" s="194"/>
      <c r="I8" s="195"/>
      <c r="K8" s="192"/>
      <c r="L8" s="194"/>
      <c r="M8" s="194"/>
      <c r="N8" s="194"/>
      <c r="O8" s="194"/>
      <c r="P8" s="194"/>
      <c r="Q8" s="194"/>
      <c r="R8" s="195"/>
      <c r="U8" s="209"/>
      <c r="V8" s="213" t="s">
        <v>396</v>
      </c>
      <c r="W8" s="210" t="str">
        <f t="shared" si="0"/>
        <v>千歳市</v>
      </c>
      <c r="X8" s="211">
        <v>51</v>
      </c>
      <c r="Y8" s="214" t="s">
        <v>397</v>
      </c>
      <c r="AA8" s="215"/>
      <c r="AB8" s="647"/>
      <c r="AC8" s="198" t="s">
        <v>1758</v>
      </c>
      <c r="AD8" s="650">
        <v>26</v>
      </c>
      <c r="AE8" s="215"/>
      <c r="AF8" s="198" t="s">
        <v>1043</v>
      </c>
      <c r="AG8" s="647">
        <v>2</v>
      </c>
    </row>
    <row r="9" spans="1:33" ht="14.25" thickBot="1">
      <c r="B9" s="192"/>
      <c r="C9" s="193" t="s">
        <v>398</v>
      </c>
      <c r="D9" s="216"/>
      <c r="E9" s="194"/>
      <c r="F9" s="217" t="s">
        <v>399</v>
      </c>
      <c r="G9" s="194"/>
      <c r="H9" s="194"/>
      <c r="I9" s="195"/>
      <c r="K9" s="192"/>
      <c r="L9" s="218" t="s">
        <v>400</v>
      </c>
      <c r="M9" s="219" t="s">
        <v>388</v>
      </c>
      <c r="N9" s="220" t="s">
        <v>389</v>
      </c>
      <c r="O9" s="221"/>
      <c r="P9" s="221"/>
      <c r="Q9" s="221"/>
      <c r="R9" s="195"/>
      <c r="U9" s="209"/>
      <c r="V9" s="213" t="s">
        <v>401</v>
      </c>
      <c r="W9" s="210" t="str">
        <f t="shared" si="0"/>
        <v>恵庭市</v>
      </c>
      <c r="X9" s="211">
        <v>51</v>
      </c>
      <c r="Y9" s="214" t="s">
        <v>402</v>
      </c>
      <c r="AA9" s="215"/>
      <c r="AB9" s="647"/>
      <c r="AC9" s="198" t="s">
        <v>1759</v>
      </c>
      <c r="AD9" s="650">
        <v>29</v>
      </c>
      <c r="AE9" s="215"/>
      <c r="AF9" s="198" t="s">
        <v>1044</v>
      </c>
      <c r="AG9" s="647">
        <v>3</v>
      </c>
    </row>
    <row r="10" spans="1:33" ht="14.25" thickBot="1">
      <c r="B10" s="192"/>
      <c r="C10" s="222" t="str">
        <f>LEFT(M10,1)</f>
        <v/>
      </c>
      <c r="D10" s="223" t="str">
        <f>RIGHT(M10,1)</f>
        <v/>
      </c>
      <c r="E10" s="197"/>
      <c r="F10" s="222" t="str">
        <f>LEFT(N10,1)</f>
        <v/>
      </c>
      <c r="G10" s="224" t="str">
        <f>MID(N10,2,1)</f>
        <v/>
      </c>
      <c r="H10" s="223" t="str">
        <f>RIGHT(N10,1)</f>
        <v/>
      </c>
      <c r="I10" s="195"/>
      <c r="J10" s="206" t="s">
        <v>403</v>
      </c>
      <c r="K10" s="192"/>
      <c r="L10" s="225" t="str">
        <f>IF(OR(M10=51,M10=52,M10=53,M10=54,M10=55,M10=56,M10=57,M10=58,M10=59,M10=60,M10=61,M10=62,M10=63,M10=64),"道内","道外")</f>
        <v>道外</v>
      </c>
      <c r="M10" s="211" t="str">
        <f>IF(ISNA(VLOOKUP($M$6,$W$6:$Y$230,2,FALSE)),"",VLOOKUP($M$6,$W$6:$Y$230,2,FALSE))</f>
        <v/>
      </c>
      <c r="N10" s="211" t="str">
        <f>IF(ISNA(VLOOKUP($M$6,$W$6:$Y$230,3,FALSE)),"",VLOOKUP($M$6,$W$6:$Y$230,3,FALSE))</f>
        <v/>
      </c>
      <c r="O10" s="221"/>
      <c r="P10" s="221"/>
      <c r="Q10" s="221"/>
      <c r="R10" s="195"/>
      <c r="S10" s="206" t="s">
        <v>404</v>
      </c>
      <c r="U10" s="209"/>
      <c r="V10" s="213" t="s">
        <v>405</v>
      </c>
      <c r="W10" s="210" t="str">
        <f t="shared" si="0"/>
        <v>北広島</v>
      </c>
      <c r="X10" s="211">
        <v>51</v>
      </c>
      <c r="Y10" s="214">
        <v>101</v>
      </c>
      <c r="AA10" s="215"/>
      <c r="AB10" s="647" t="s">
        <v>1775</v>
      </c>
      <c r="AC10" s="198" t="s">
        <v>1776</v>
      </c>
      <c r="AD10" s="650">
        <v>13</v>
      </c>
      <c r="AE10" s="215"/>
      <c r="AF10" s="198" t="s">
        <v>1045</v>
      </c>
      <c r="AG10" s="647">
        <v>4</v>
      </c>
    </row>
    <row r="11" spans="1:33">
      <c r="B11" s="192"/>
      <c r="C11" s="194" t="str">
        <f>付票!BT4</f>
        <v/>
      </c>
      <c r="D11" s="194" t="str">
        <f>付票!BV4</f>
        <v/>
      </c>
      <c r="E11" s="194"/>
      <c r="F11" s="194" t="str">
        <f>付票!CL4</f>
        <v/>
      </c>
      <c r="G11" s="194" t="str">
        <f>付票!CN4</f>
        <v/>
      </c>
      <c r="H11" s="194" t="str">
        <f>付票!CP4</f>
        <v/>
      </c>
      <c r="I11" s="195"/>
      <c r="K11" s="192"/>
      <c r="M11" s="194"/>
      <c r="N11" s="194"/>
      <c r="O11" s="194"/>
      <c r="P11" s="194"/>
      <c r="Q11" s="194"/>
      <c r="R11" s="195"/>
      <c r="U11" s="209"/>
      <c r="V11" s="213" t="s">
        <v>406</v>
      </c>
      <c r="W11" s="210" t="str">
        <f t="shared" si="0"/>
        <v>石狩市</v>
      </c>
      <c r="X11" s="211">
        <v>51</v>
      </c>
      <c r="Y11" s="214">
        <v>102</v>
      </c>
      <c r="AA11" s="215"/>
      <c r="AB11" s="647" t="s">
        <v>1774</v>
      </c>
      <c r="AC11" s="198" t="s">
        <v>1777</v>
      </c>
      <c r="AD11" s="650">
        <v>11</v>
      </c>
      <c r="AF11" s="198" t="s">
        <v>1046</v>
      </c>
      <c r="AG11" s="647">
        <v>5</v>
      </c>
    </row>
    <row r="12" spans="1:33" ht="13.5" customHeight="1" thickBot="1">
      <c r="B12" s="226"/>
      <c r="C12" s="227"/>
      <c r="D12" s="227"/>
      <c r="E12" s="227"/>
      <c r="F12" s="227"/>
      <c r="G12" s="227"/>
      <c r="H12" s="227"/>
      <c r="I12" s="228"/>
      <c r="J12" s="197"/>
      <c r="K12" s="192"/>
      <c r="L12" s="194"/>
      <c r="M12" s="194"/>
      <c r="N12" s="194"/>
      <c r="O12" s="194"/>
      <c r="P12" s="194"/>
      <c r="Q12" s="194"/>
      <c r="R12" s="195"/>
      <c r="U12" s="209"/>
      <c r="V12" s="229" t="s">
        <v>407</v>
      </c>
      <c r="W12" s="210" t="str">
        <f t="shared" si="0"/>
        <v>当別町</v>
      </c>
      <c r="X12" s="211">
        <v>51</v>
      </c>
      <c r="Y12" s="214">
        <v>103</v>
      </c>
      <c r="AA12" s="215"/>
      <c r="AB12" s="647" t="s">
        <v>1773</v>
      </c>
      <c r="AC12" s="198" t="s">
        <v>1760</v>
      </c>
      <c r="AD12" s="198">
        <v>2</v>
      </c>
      <c r="AF12" s="198" t="s">
        <v>752</v>
      </c>
      <c r="AG12" s="647">
        <v>6</v>
      </c>
    </row>
    <row r="13" spans="1:33" ht="14.25" thickTop="1">
      <c r="B13" s="189"/>
      <c r="C13" s="190"/>
      <c r="D13" s="190"/>
      <c r="E13" s="190"/>
      <c r="F13" s="190"/>
      <c r="G13" s="190"/>
      <c r="H13" s="190"/>
      <c r="I13" s="191"/>
      <c r="K13" s="192"/>
      <c r="L13" s="194"/>
      <c r="M13" s="194"/>
      <c r="N13" s="194"/>
      <c r="O13" s="194"/>
      <c r="P13" s="194"/>
      <c r="Q13" s="194"/>
      <c r="R13" s="195"/>
      <c r="U13" s="209"/>
      <c r="V13" s="229" t="s">
        <v>408</v>
      </c>
      <c r="W13" s="210" t="str">
        <f t="shared" si="0"/>
        <v>新篠津</v>
      </c>
      <c r="X13" s="211">
        <v>51</v>
      </c>
      <c r="Y13" s="214">
        <v>104</v>
      </c>
      <c r="AA13" s="215"/>
      <c r="AB13" s="647"/>
      <c r="AC13" s="198" t="s">
        <v>1761</v>
      </c>
      <c r="AD13" s="198">
        <v>3</v>
      </c>
      <c r="AF13" s="198" t="s">
        <v>1047</v>
      </c>
      <c r="AG13" s="647">
        <v>7</v>
      </c>
    </row>
    <row r="14" spans="1:33" ht="14.25" thickBot="1">
      <c r="B14" s="192"/>
      <c r="C14" s="193" t="s">
        <v>409</v>
      </c>
      <c r="D14" s="194"/>
      <c r="E14" s="194"/>
      <c r="F14" s="194"/>
      <c r="G14" s="194"/>
      <c r="H14" s="194"/>
      <c r="I14" s="195"/>
      <c r="K14" s="192"/>
      <c r="L14" s="218" t="s">
        <v>410</v>
      </c>
      <c r="M14" s="230"/>
      <c r="N14" s="230"/>
      <c r="O14" s="218" t="s">
        <v>411</v>
      </c>
      <c r="P14" s="218" t="s">
        <v>412</v>
      </c>
      <c r="Q14" s="231"/>
      <c r="R14" s="195"/>
      <c r="U14" s="232" t="s">
        <v>112</v>
      </c>
      <c r="V14" s="213" t="s">
        <v>413</v>
      </c>
      <c r="W14" s="210" t="str">
        <f t="shared" si="0"/>
        <v>函館市</v>
      </c>
      <c r="X14" s="211">
        <v>52</v>
      </c>
      <c r="Y14" s="214" t="s">
        <v>414</v>
      </c>
      <c r="AA14" s="215"/>
      <c r="AB14" s="647"/>
      <c r="AC14" s="198" t="s">
        <v>1762</v>
      </c>
      <c r="AD14" s="198">
        <v>4</v>
      </c>
      <c r="AF14" s="198" t="s">
        <v>1048</v>
      </c>
      <c r="AG14" s="647">
        <v>8</v>
      </c>
    </row>
    <row r="15" spans="1:33" ht="14.25" thickBot="1">
      <c r="B15" s="192"/>
      <c r="C15" s="233" t="str">
        <f>付票!R39</f>
        <v/>
      </c>
      <c r="D15" s="194"/>
      <c r="E15" s="194"/>
      <c r="F15" s="194"/>
      <c r="G15" s="194"/>
      <c r="H15" s="194"/>
      <c r="I15" s="195"/>
      <c r="J15" s="206" t="s">
        <v>415</v>
      </c>
      <c r="K15" s="192"/>
      <c r="L15" s="234" t="s">
        <v>366</v>
      </c>
      <c r="M15" s="235" t="s">
        <v>84</v>
      </c>
      <c r="N15" s="236"/>
      <c r="O15" s="237" t="str">
        <f>IF($C$15=L15,IF($L$10=M15,1,""),"")</f>
        <v/>
      </c>
      <c r="P15" s="238">
        <v>1</v>
      </c>
      <c r="Q15" s="194"/>
      <c r="R15" s="195"/>
      <c r="U15" s="209"/>
      <c r="V15" s="213" t="s">
        <v>416</v>
      </c>
      <c r="W15" s="210" t="str">
        <f t="shared" si="0"/>
        <v>北斗市</v>
      </c>
      <c r="X15" s="211">
        <v>52</v>
      </c>
      <c r="Y15" s="214" t="s">
        <v>417</v>
      </c>
      <c r="AA15" s="215"/>
      <c r="AB15" s="647"/>
      <c r="AC15" s="198" t="s">
        <v>1755</v>
      </c>
      <c r="AD15" s="198">
        <v>5</v>
      </c>
      <c r="AF15" s="198" t="s">
        <v>1049</v>
      </c>
      <c r="AG15" s="647">
        <v>9</v>
      </c>
    </row>
    <row r="16" spans="1:33">
      <c r="B16" s="192"/>
      <c r="C16" s="194"/>
      <c r="D16" s="194"/>
      <c r="E16" s="194"/>
      <c r="F16" s="194"/>
      <c r="G16" s="194"/>
      <c r="H16" s="194"/>
      <c r="I16" s="195"/>
      <c r="K16" s="192"/>
      <c r="L16" s="240" t="s">
        <v>366</v>
      </c>
      <c r="M16" s="235" t="s">
        <v>418</v>
      </c>
      <c r="N16" s="236"/>
      <c r="O16" s="237" t="str">
        <f>IF($C$15=L16,IF($L$10=M16,1,""),"")</f>
        <v/>
      </c>
      <c r="P16" s="241">
        <v>4</v>
      </c>
      <c r="Q16" s="194"/>
      <c r="R16" s="195"/>
      <c r="U16" s="209"/>
      <c r="V16" s="229" t="s">
        <v>419</v>
      </c>
      <c r="W16" s="210" t="str">
        <f t="shared" si="0"/>
        <v>松前町</v>
      </c>
      <c r="X16" s="211">
        <v>52</v>
      </c>
      <c r="Y16" s="214">
        <v>151</v>
      </c>
      <c r="AA16" s="215"/>
      <c r="AB16" s="647"/>
      <c r="AC16" s="198" t="s">
        <v>1756</v>
      </c>
      <c r="AD16" s="198">
        <v>6</v>
      </c>
      <c r="AF16" s="198" t="s">
        <v>1050</v>
      </c>
      <c r="AG16" s="647">
        <v>10</v>
      </c>
    </row>
    <row r="17" spans="2:33">
      <c r="B17" s="192"/>
      <c r="C17" s="194"/>
      <c r="D17" s="194"/>
      <c r="E17" s="194"/>
      <c r="F17" s="194"/>
      <c r="G17" s="194"/>
      <c r="H17" s="194"/>
      <c r="I17" s="195"/>
      <c r="K17" s="192"/>
      <c r="L17" s="234" t="s">
        <v>57</v>
      </c>
      <c r="M17" s="235" t="s">
        <v>84</v>
      </c>
      <c r="N17" s="236"/>
      <c r="O17" s="237" t="str">
        <f>IF($C$15=L17,IF($L$10=M17,1,""),"")</f>
        <v/>
      </c>
      <c r="P17" s="241">
        <v>2</v>
      </c>
      <c r="Q17" s="194"/>
      <c r="R17" s="195"/>
      <c r="U17" s="209"/>
      <c r="V17" s="229" t="s">
        <v>420</v>
      </c>
      <c r="W17" s="210" t="str">
        <f t="shared" si="0"/>
        <v>福島町</v>
      </c>
      <c r="X17" s="211">
        <v>52</v>
      </c>
      <c r="Y17" s="214">
        <v>152</v>
      </c>
      <c r="AA17" s="215"/>
      <c r="AB17" s="647"/>
      <c r="AC17" s="198" t="s">
        <v>1763</v>
      </c>
      <c r="AD17" s="198">
        <v>7</v>
      </c>
      <c r="AF17" s="198" t="s">
        <v>1051</v>
      </c>
      <c r="AG17" s="647">
        <v>11</v>
      </c>
    </row>
    <row r="18" spans="2:33" ht="14.25" thickBot="1">
      <c r="B18" s="192"/>
      <c r="C18" s="193" t="s">
        <v>421</v>
      </c>
      <c r="D18" s="194"/>
      <c r="E18" s="194"/>
      <c r="F18" s="194"/>
      <c r="G18" s="194"/>
      <c r="H18" s="194"/>
      <c r="I18" s="195"/>
      <c r="K18" s="192"/>
      <c r="L18" s="240" t="s">
        <v>57</v>
      </c>
      <c r="M18" s="235" t="s">
        <v>418</v>
      </c>
      <c r="N18" s="236"/>
      <c r="O18" s="237" t="str">
        <f>IF($C$15=L18,IF($L$10=M18,1,""),"")</f>
        <v/>
      </c>
      <c r="P18" s="242">
        <v>3</v>
      </c>
      <c r="Q18" s="194"/>
      <c r="R18" s="195"/>
      <c r="U18" s="209"/>
      <c r="V18" s="229" t="s">
        <v>422</v>
      </c>
      <c r="W18" s="210" t="str">
        <f t="shared" si="0"/>
        <v>知内町</v>
      </c>
      <c r="X18" s="211">
        <v>52</v>
      </c>
      <c r="Y18" s="214">
        <v>153</v>
      </c>
      <c r="AA18" s="215"/>
      <c r="AB18" s="648"/>
      <c r="AC18" s="237" t="s">
        <v>1764</v>
      </c>
      <c r="AD18" s="198">
        <v>10</v>
      </c>
      <c r="AF18" s="198" t="s">
        <v>1052</v>
      </c>
      <c r="AG18" s="647">
        <v>12</v>
      </c>
    </row>
    <row r="19" spans="2:33" ht="14.25" thickBot="1">
      <c r="B19" s="243"/>
      <c r="C19" s="233" t="str">
        <f>IF(ISNA(VLOOKUP(1,$O$15:$P$22,2,FALSE)),"",VLOOKUP(1,$O$15:$P$22,2,FALSE))</f>
        <v>8</v>
      </c>
      <c r="D19" s="194"/>
      <c r="E19" s="194"/>
      <c r="F19" s="194"/>
      <c r="G19" s="194"/>
      <c r="H19" s="194"/>
      <c r="I19" s="195"/>
      <c r="J19" s="206" t="s">
        <v>423</v>
      </c>
      <c r="K19" s="192"/>
      <c r="L19" s="234" t="s">
        <v>424</v>
      </c>
      <c r="M19" s="234" t="s">
        <v>425</v>
      </c>
      <c r="N19" s="237" t="s">
        <v>426</v>
      </c>
      <c r="O19" s="198" t="str">
        <f>IF($C$15="",IF(SUM(付票!H51:I53,付票!H55:I64)=0,IF(付票!$R$44=1,1,""),""),"")</f>
        <v/>
      </c>
      <c r="P19" s="238">
        <v>5</v>
      </c>
      <c r="Q19" s="194"/>
      <c r="R19" s="195"/>
      <c r="U19" s="209"/>
      <c r="V19" s="229" t="s">
        <v>427</v>
      </c>
      <c r="W19" s="210" t="str">
        <f t="shared" si="0"/>
        <v>木古内</v>
      </c>
      <c r="X19" s="211">
        <v>52</v>
      </c>
      <c r="Y19" s="214">
        <v>154</v>
      </c>
      <c r="AA19" s="215"/>
      <c r="AB19" s="649"/>
      <c r="AC19" s="198" t="s">
        <v>1765</v>
      </c>
      <c r="AD19" s="198">
        <v>11</v>
      </c>
      <c r="AF19" s="198" t="s">
        <v>1053</v>
      </c>
      <c r="AG19" s="647">
        <v>13</v>
      </c>
    </row>
    <row r="20" spans="2:33" ht="14.25" thickBot="1">
      <c r="B20" s="226"/>
      <c r="C20" s="227"/>
      <c r="D20" s="227"/>
      <c r="E20" s="227"/>
      <c r="F20" s="227"/>
      <c r="G20" s="227"/>
      <c r="H20" s="227"/>
      <c r="I20" s="228"/>
      <c r="K20" s="192"/>
      <c r="L20" s="209"/>
      <c r="M20" s="209"/>
      <c r="N20" s="237" t="s">
        <v>428</v>
      </c>
      <c r="O20" s="198" t="str">
        <f>IF($C$15="",IF(SUM(付票!H51:I53,付票!H55:I64)=0,IF(付票!$R$44=2,1,""),""),"")</f>
        <v/>
      </c>
      <c r="P20" s="241">
        <v>6</v>
      </c>
      <c r="Q20" s="194"/>
      <c r="R20" s="195"/>
      <c r="U20" s="209"/>
      <c r="V20" s="229" t="s">
        <v>429</v>
      </c>
      <c r="W20" s="210" t="str">
        <f t="shared" si="0"/>
        <v>七飯町</v>
      </c>
      <c r="X20" s="211">
        <v>52</v>
      </c>
      <c r="Y20" s="214">
        <v>157</v>
      </c>
      <c r="AA20" s="215"/>
      <c r="AB20" s="649"/>
      <c r="AC20" s="237" t="s">
        <v>1766</v>
      </c>
      <c r="AD20" s="198">
        <v>12</v>
      </c>
      <c r="AF20" s="198" t="s">
        <v>1054</v>
      </c>
      <c r="AG20" s="647">
        <v>14</v>
      </c>
    </row>
    <row r="21" spans="2:33" ht="14.25" thickTop="1">
      <c r="K21" s="192"/>
      <c r="L21" s="209"/>
      <c r="M21" s="244"/>
      <c r="N21" s="237" t="s">
        <v>430</v>
      </c>
      <c r="O21" s="198">
        <f>IF($C$15="",IF(SUM(付票!$H$51:$I$69)=0,IF(付票!$R$44="",1,""),""),"")</f>
        <v>1</v>
      </c>
      <c r="P21" s="245" t="s">
        <v>2028</v>
      </c>
      <c r="Q21" s="246" t="s">
        <v>431</v>
      </c>
      <c r="R21" s="195"/>
      <c r="U21" s="209"/>
      <c r="V21" s="229" t="s">
        <v>432</v>
      </c>
      <c r="W21" s="210" t="str">
        <f t="shared" si="0"/>
        <v>鹿部町</v>
      </c>
      <c r="X21" s="211">
        <v>52</v>
      </c>
      <c r="Y21" s="214">
        <v>163</v>
      </c>
      <c r="AA21" s="215"/>
      <c r="AB21" s="647"/>
      <c r="AC21" s="198" t="s">
        <v>1767</v>
      </c>
      <c r="AD21" s="198">
        <v>15</v>
      </c>
      <c r="AF21" s="198" t="s">
        <v>1055</v>
      </c>
      <c r="AG21" s="647">
        <v>15</v>
      </c>
    </row>
    <row r="22" spans="2:33">
      <c r="K22" s="192"/>
      <c r="L22" s="244"/>
      <c r="M22" s="235" t="s">
        <v>433</v>
      </c>
      <c r="N22" s="247"/>
      <c r="O22" s="237" t="str">
        <f>IF($C$15="",IF(SUM(付票!H65:I69)&gt;=1,1,""),"")</f>
        <v/>
      </c>
      <c r="P22" s="242">
        <v>9</v>
      </c>
      <c r="Q22" s="248"/>
      <c r="R22" s="195"/>
      <c r="U22" s="209"/>
      <c r="V22" s="229" t="s">
        <v>434</v>
      </c>
      <c r="W22" s="210" t="str">
        <f t="shared" si="0"/>
        <v>森町</v>
      </c>
      <c r="X22" s="211">
        <v>52</v>
      </c>
      <c r="Y22" s="214">
        <v>165</v>
      </c>
      <c r="AA22" s="215"/>
      <c r="AB22" s="647"/>
      <c r="AC22" s="198" t="s">
        <v>1768</v>
      </c>
      <c r="AD22" s="198">
        <v>16</v>
      </c>
      <c r="AE22" s="185"/>
      <c r="AF22" s="198" t="s">
        <v>1056</v>
      </c>
      <c r="AG22" s="647">
        <v>16</v>
      </c>
    </row>
    <row r="23" spans="2:33" ht="14.25" thickBot="1">
      <c r="K23" s="226"/>
      <c r="L23" s="227"/>
      <c r="M23" s="227"/>
      <c r="N23" s="227"/>
      <c r="O23" s="227"/>
      <c r="P23" s="227"/>
      <c r="Q23" s="227"/>
      <c r="R23" s="228"/>
      <c r="U23" s="209"/>
      <c r="V23" s="229" t="s">
        <v>435</v>
      </c>
      <c r="W23" s="210" t="str">
        <f t="shared" si="0"/>
        <v>八雲町</v>
      </c>
      <c r="X23" s="211">
        <v>52</v>
      </c>
      <c r="Y23" s="214">
        <v>166</v>
      </c>
      <c r="AA23" s="215"/>
      <c r="AB23" s="647"/>
      <c r="AC23" s="198" t="s">
        <v>1769</v>
      </c>
      <c r="AD23" s="198">
        <v>18</v>
      </c>
      <c r="AF23" s="198" t="s">
        <v>1057</v>
      </c>
      <c r="AG23" s="647">
        <v>17</v>
      </c>
    </row>
    <row r="24" spans="2:33" ht="14.25" thickTop="1">
      <c r="U24" s="244"/>
      <c r="V24" s="229" t="s">
        <v>436</v>
      </c>
      <c r="W24" s="210" t="str">
        <f t="shared" si="0"/>
        <v>長万部</v>
      </c>
      <c r="X24" s="211">
        <v>52</v>
      </c>
      <c r="Y24" s="214">
        <v>167</v>
      </c>
      <c r="Z24" s="249"/>
      <c r="AA24" s="215"/>
      <c r="AB24" s="647"/>
      <c r="AC24" s="198" t="s">
        <v>1770</v>
      </c>
      <c r="AD24" s="198">
        <v>19</v>
      </c>
      <c r="AE24" s="185"/>
      <c r="AF24" s="237" t="s">
        <v>1058</v>
      </c>
      <c r="AG24" s="647">
        <v>18</v>
      </c>
    </row>
    <row r="25" spans="2:33">
      <c r="U25" s="209" t="s">
        <v>113</v>
      </c>
      <c r="V25" s="229" t="s">
        <v>437</v>
      </c>
      <c r="W25" s="210" t="str">
        <f t="shared" si="0"/>
        <v>江差町</v>
      </c>
      <c r="X25" s="211">
        <v>53</v>
      </c>
      <c r="Y25" s="214">
        <v>201</v>
      </c>
      <c r="AA25" s="215"/>
      <c r="AB25" s="647"/>
      <c r="AC25" s="198" t="s">
        <v>1771</v>
      </c>
      <c r="AD25" s="198">
        <v>25</v>
      </c>
      <c r="AF25" s="198" t="s">
        <v>1059</v>
      </c>
      <c r="AG25" s="647">
        <v>19</v>
      </c>
    </row>
    <row r="26" spans="2:33">
      <c r="C26" s="198" t="s">
        <v>1218</v>
      </c>
      <c r="U26" s="209"/>
      <c r="V26" s="229" t="s">
        <v>438</v>
      </c>
      <c r="W26" s="210" t="str">
        <f t="shared" si="0"/>
        <v>上ノ国</v>
      </c>
      <c r="X26" s="211">
        <v>53</v>
      </c>
      <c r="Y26" s="214">
        <v>202</v>
      </c>
      <c r="AA26" s="215"/>
      <c r="AB26" s="647"/>
      <c r="AC26" s="198" t="s">
        <v>1772</v>
      </c>
      <c r="AD26" s="198">
        <v>28</v>
      </c>
      <c r="AF26" s="237" t="s">
        <v>1060</v>
      </c>
      <c r="AG26" s="647">
        <v>20</v>
      </c>
    </row>
    <row r="27" spans="2:33">
      <c r="C27" s="198" t="s">
        <v>752</v>
      </c>
      <c r="U27" s="209"/>
      <c r="V27" s="229" t="s">
        <v>439</v>
      </c>
      <c r="W27" s="210" t="str">
        <f t="shared" si="0"/>
        <v>厚沢部</v>
      </c>
      <c r="X27" s="211">
        <v>53</v>
      </c>
      <c r="Y27" s="214">
        <v>203</v>
      </c>
      <c r="AA27" s="215"/>
      <c r="AB27" s="647"/>
      <c r="AC27" s="198" t="s">
        <v>1759</v>
      </c>
      <c r="AD27" s="198">
        <v>29</v>
      </c>
      <c r="AF27" s="198" t="s">
        <v>1061</v>
      </c>
      <c r="AG27" s="647">
        <v>21</v>
      </c>
    </row>
    <row r="28" spans="2:33" ht="18.75">
      <c r="C28" s="198" t="s">
        <v>1206</v>
      </c>
      <c r="L28" s="653" t="s">
        <v>1831</v>
      </c>
      <c r="M28" s="654">
        <v>51</v>
      </c>
      <c r="U28" s="209"/>
      <c r="V28" s="229" t="s">
        <v>440</v>
      </c>
      <c r="W28" s="210" t="str">
        <f t="shared" si="0"/>
        <v>乙部町</v>
      </c>
      <c r="X28" s="211">
        <v>53</v>
      </c>
      <c r="Y28" s="214">
        <v>204</v>
      </c>
      <c r="AA28" s="215"/>
      <c r="AB28" s="647" t="s">
        <v>1778</v>
      </c>
      <c r="AC28" s="198" t="s">
        <v>1781</v>
      </c>
      <c r="AD28" s="198">
        <v>8</v>
      </c>
      <c r="AF28" s="198" t="s">
        <v>1062</v>
      </c>
      <c r="AG28" s="647">
        <v>22</v>
      </c>
    </row>
    <row r="29" spans="2:33" ht="18.75">
      <c r="C29" s="198" t="s">
        <v>1207</v>
      </c>
      <c r="L29" s="653" t="s">
        <v>1855</v>
      </c>
      <c r="M29" s="654">
        <v>52</v>
      </c>
      <c r="O29" s="248" t="str">
        <f>IF(1=COUNTA(付票!$H$70),IF(COUNTA(付票!$H$51:$I$69)=0,IF(付票!$R$44="",1,""),""),"")</f>
        <v/>
      </c>
      <c r="U29" s="209"/>
      <c r="V29" s="229" t="s">
        <v>441</v>
      </c>
      <c r="W29" s="210" t="str">
        <f t="shared" si="0"/>
        <v>奥尻町</v>
      </c>
      <c r="X29" s="211">
        <v>53</v>
      </c>
      <c r="Y29" s="214">
        <v>207</v>
      </c>
      <c r="AA29" s="215"/>
      <c r="AB29" s="647"/>
      <c r="AC29" s="198" t="s">
        <v>1779</v>
      </c>
      <c r="AD29" s="198">
        <v>22</v>
      </c>
      <c r="AF29" s="198" t="s">
        <v>1063</v>
      </c>
      <c r="AG29" s="647">
        <v>23</v>
      </c>
    </row>
    <row r="30" spans="2:33" ht="18.75">
      <c r="C30" s="237" t="s">
        <v>1208</v>
      </c>
      <c r="D30" s="194"/>
      <c r="E30" s="194"/>
      <c r="F30" s="194"/>
      <c r="G30" s="194"/>
      <c r="H30" s="194"/>
      <c r="I30" s="194"/>
      <c r="J30" s="197"/>
      <c r="K30" s="194"/>
      <c r="L30" s="653" t="s">
        <v>1823</v>
      </c>
      <c r="M30" s="654">
        <v>53</v>
      </c>
      <c r="U30" s="209"/>
      <c r="V30" s="229" t="s">
        <v>442</v>
      </c>
      <c r="W30" s="210" t="str">
        <f t="shared" si="0"/>
        <v>今金町</v>
      </c>
      <c r="X30" s="211">
        <v>53</v>
      </c>
      <c r="Y30" s="214">
        <v>210</v>
      </c>
      <c r="AA30" s="215"/>
      <c r="AB30" s="647"/>
      <c r="AC30" s="198" t="s">
        <v>1780</v>
      </c>
      <c r="AD30" s="198">
        <v>27</v>
      </c>
      <c r="AF30" s="198" t="s">
        <v>1064</v>
      </c>
      <c r="AG30" s="647">
        <v>24</v>
      </c>
    </row>
    <row r="31" spans="2:33" ht="18.75">
      <c r="C31" s="237" t="s">
        <v>748</v>
      </c>
      <c r="D31" s="194"/>
      <c r="E31" s="194"/>
      <c r="F31" s="248"/>
      <c r="G31" s="194"/>
      <c r="H31" s="248"/>
      <c r="I31" s="194"/>
      <c r="J31" s="194"/>
      <c r="K31" s="197"/>
      <c r="L31" s="653" t="s">
        <v>1813</v>
      </c>
      <c r="M31" s="655">
        <v>54</v>
      </c>
      <c r="U31" s="209"/>
      <c r="V31" s="229" t="s">
        <v>443</v>
      </c>
      <c r="W31" s="210" t="str">
        <f t="shared" si="0"/>
        <v>せたな</v>
      </c>
      <c r="X31" s="211">
        <v>53</v>
      </c>
      <c r="Y31" s="214" t="s">
        <v>444</v>
      </c>
      <c r="AA31" s="215"/>
      <c r="AB31" s="647" t="s">
        <v>1806</v>
      </c>
      <c r="AC31" s="198" t="s">
        <v>1782</v>
      </c>
      <c r="AD31" s="198">
        <v>9</v>
      </c>
      <c r="AF31" s="198" t="s">
        <v>1065</v>
      </c>
      <c r="AG31" s="647">
        <v>25</v>
      </c>
    </row>
    <row r="32" spans="2:33" ht="18.75">
      <c r="C32" s="237" t="s">
        <v>1209</v>
      </c>
      <c r="D32" s="194"/>
      <c r="E32" s="194"/>
      <c r="F32" s="248"/>
      <c r="G32" s="194"/>
      <c r="H32" s="248"/>
      <c r="I32" s="194"/>
      <c r="J32" s="194"/>
      <c r="K32" s="197"/>
      <c r="L32" s="653" t="s">
        <v>1815</v>
      </c>
      <c r="M32" s="655">
        <v>55</v>
      </c>
      <c r="U32" s="232" t="s">
        <v>114</v>
      </c>
      <c r="V32" s="213" t="s">
        <v>445</v>
      </c>
      <c r="W32" s="210" t="str">
        <f t="shared" si="0"/>
        <v>小樽市</v>
      </c>
      <c r="X32" s="211">
        <v>54</v>
      </c>
      <c r="Y32" s="214" t="s">
        <v>446</v>
      </c>
      <c r="AA32" s="215"/>
      <c r="AB32" s="647"/>
      <c r="AC32" s="198" t="s">
        <v>1783</v>
      </c>
      <c r="AD32" s="198">
        <v>21</v>
      </c>
      <c r="AF32" s="198" t="s">
        <v>1066</v>
      </c>
      <c r="AG32" s="647">
        <v>26</v>
      </c>
    </row>
    <row r="33" spans="3:33" ht="18.75">
      <c r="C33" s="237" t="s">
        <v>1210</v>
      </c>
      <c r="D33" s="194"/>
      <c r="E33" s="194"/>
      <c r="F33" s="248"/>
      <c r="G33" s="194"/>
      <c r="H33" s="248"/>
      <c r="I33" s="194"/>
      <c r="J33" s="194"/>
      <c r="K33" s="197"/>
      <c r="L33" s="653" t="s">
        <v>1811</v>
      </c>
      <c r="M33" s="655">
        <v>56</v>
      </c>
      <c r="U33" s="209"/>
      <c r="V33" s="229" t="s">
        <v>447</v>
      </c>
      <c r="W33" s="210" t="str">
        <f t="shared" si="0"/>
        <v>島牧村</v>
      </c>
      <c r="X33" s="211">
        <v>54</v>
      </c>
      <c r="Y33" s="214">
        <v>251</v>
      </c>
      <c r="AA33" s="215"/>
      <c r="AB33" s="647"/>
      <c r="AC33" s="198" t="s">
        <v>1784</v>
      </c>
      <c r="AD33" s="198">
        <v>24</v>
      </c>
      <c r="AF33" s="198" t="s">
        <v>1067</v>
      </c>
      <c r="AG33" s="647">
        <v>27</v>
      </c>
    </row>
    <row r="34" spans="3:33" ht="18.75">
      <c r="C34" s="237" t="s">
        <v>1211</v>
      </c>
      <c r="D34" s="194"/>
      <c r="E34" s="194"/>
      <c r="F34" s="248"/>
      <c r="G34" s="194"/>
      <c r="H34" s="248"/>
      <c r="I34" s="194"/>
      <c r="J34" s="194"/>
      <c r="K34" s="197"/>
      <c r="L34" s="653" t="s">
        <v>1848</v>
      </c>
      <c r="M34" s="655">
        <v>57</v>
      </c>
      <c r="U34" s="209"/>
      <c r="V34" s="229" t="s">
        <v>448</v>
      </c>
      <c r="W34" s="210" t="str">
        <f t="shared" si="0"/>
        <v>寿都町</v>
      </c>
      <c r="X34" s="211">
        <v>54</v>
      </c>
      <c r="Y34" s="214">
        <v>252</v>
      </c>
      <c r="AA34" s="215"/>
      <c r="AB34" s="647"/>
      <c r="AC34" s="198" t="s">
        <v>1758</v>
      </c>
      <c r="AD34" s="198">
        <v>26</v>
      </c>
      <c r="AF34" s="198" t="s">
        <v>1068</v>
      </c>
      <c r="AG34" s="647">
        <v>28</v>
      </c>
    </row>
    <row r="35" spans="3:33" ht="18.75">
      <c r="C35" s="237" t="s">
        <v>1217</v>
      </c>
      <c r="D35" s="194"/>
      <c r="E35" s="194"/>
      <c r="F35" s="248"/>
      <c r="G35" s="194"/>
      <c r="H35" s="248"/>
      <c r="I35" s="194"/>
      <c r="J35" s="194"/>
      <c r="K35" s="197"/>
      <c r="L35" s="653" t="s">
        <v>1842</v>
      </c>
      <c r="M35" s="655">
        <v>58</v>
      </c>
      <c r="N35" s="248"/>
      <c r="O35" s="248"/>
      <c r="U35" s="209"/>
      <c r="V35" s="229" t="s">
        <v>449</v>
      </c>
      <c r="W35" s="210" t="str">
        <f t="shared" si="0"/>
        <v>黒松内</v>
      </c>
      <c r="X35" s="211">
        <v>54</v>
      </c>
      <c r="Y35" s="214">
        <v>253</v>
      </c>
      <c r="AA35" s="215"/>
      <c r="AB35" s="647"/>
      <c r="AC35" s="198" t="s">
        <v>1780</v>
      </c>
      <c r="AD35" s="198">
        <v>27</v>
      </c>
      <c r="AF35" s="198" t="s">
        <v>1069</v>
      </c>
      <c r="AG35" s="647">
        <v>29</v>
      </c>
    </row>
    <row r="36" spans="3:33" ht="18.75">
      <c r="C36" s="237" t="s">
        <v>1212</v>
      </c>
      <c r="D36" s="194"/>
      <c r="E36" s="194"/>
      <c r="F36" s="248"/>
      <c r="G36" s="194"/>
      <c r="H36" s="194"/>
      <c r="I36" s="194"/>
      <c r="J36" s="197"/>
      <c r="K36" s="248"/>
      <c r="L36" s="653" t="s">
        <v>1827</v>
      </c>
      <c r="M36" s="655">
        <v>59</v>
      </c>
      <c r="N36" s="248"/>
      <c r="O36" s="248"/>
      <c r="U36" s="209"/>
      <c r="V36" s="229" t="s">
        <v>450</v>
      </c>
      <c r="W36" s="210" t="str">
        <f t="shared" si="0"/>
        <v>蘭越町</v>
      </c>
      <c r="X36" s="211">
        <v>54</v>
      </c>
      <c r="Y36" s="214">
        <v>254</v>
      </c>
      <c r="AA36" s="215"/>
      <c r="AB36" s="647"/>
      <c r="AC36" s="198" t="s">
        <v>1772</v>
      </c>
      <c r="AD36" s="198">
        <v>28</v>
      </c>
      <c r="AG36" s="239"/>
    </row>
    <row r="37" spans="3:33" ht="18.75">
      <c r="C37" s="237" t="s">
        <v>1213</v>
      </c>
      <c r="D37" s="194"/>
      <c r="E37" s="194"/>
      <c r="F37" s="248"/>
      <c r="G37" s="194"/>
      <c r="H37" s="194"/>
      <c r="I37" s="194"/>
      <c r="J37" s="197"/>
      <c r="K37" s="248"/>
      <c r="L37" s="653" t="s">
        <v>1825</v>
      </c>
      <c r="M37" s="655">
        <v>60</v>
      </c>
      <c r="N37" s="248"/>
      <c r="O37" s="248"/>
      <c r="U37" s="209"/>
      <c r="V37" s="229" t="s">
        <v>451</v>
      </c>
      <c r="W37" s="210" t="str">
        <f t="shared" si="0"/>
        <v>ニセコ</v>
      </c>
      <c r="X37" s="211">
        <v>54</v>
      </c>
      <c r="Y37" s="214">
        <v>255</v>
      </c>
      <c r="AA37" s="215"/>
      <c r="AB37" s="647" t="s">
        <v>1785</v>
      </c>
      <c r="AC37" s="198" t="s">
        <v>1754</v>
      </c>
      <c r="AD37" s="198">
        <v>1</v>
      </c>
      <c r="AG37" s="215"/>
    </row>
    <row r="38" spans="3:33" ht="18.75">
      <c r="C38" s="237" t="s">
        <v>1214</v>
      </c>
      <c r="D38" s="194"/>
      <c r="E38" s="194"/>
      <c r="F38" s="248"/>
      <c r="G38" s="194"/>
      <c r="H38" s="194"/>
      <c r="I38" s="194"/>
      <c r="J38" s="197"/>
      <c r="K38" s="248"/>
      <c r="L38" s="653" t="s">
        <v>1838</v>
      </c>
      <c r="M38" s="655">
        <v>61</v>
      </c>
      <c r="N38" s="248"/>
      <c r="O38" s="248"/>
      <c r="U38" s="209"/>
      <c r="V38" s="229" t="s">
        <v>452</v>
      </c>
      <c r="W38" s="210" t="str">
        <f t="shared" si="0"/>
        <v>真狩村</v>
      </c>
      <c r="X38" s="211">
        <v>54</v>
      </c>
      <c r="Y38" s="214">
        <v>256</v>
      </c>
      <c r="AA38" s="215"/>
      <c r="AB38" s="647"/>
      <c r="AC38" s="198" t="s">
        <v>1755</v>
      </c>
      <c r="AD38" s="198">
        <v>5</v>
      </c>
      <c r="AG38" s="215"/>
    </row>
    <row r="39" spans="3:33" ht="18.75">
      <c r="C39" s="237" t="s">
        <v>1215</v>
      </c>
      <c r="D39" s="194"/>
      <c r="E39" s="194"/>
      <c r="F39" s="248"/>
      <c r="G39" s="194"/>
      <c r="H39" s="248"/>
      <c r="I39" s="194"/>
      <c r="J39" s="194"/>
      <c r="K39" s="197"/>
      <c r="L39" s="653" t="s">
        <v>1819</v>
      </c>
      <c r="M39" s="655">
        <v>62</v>
      </c>
      <c r="N39" s="248"/>
      <c r="O39" s="248"/>
      <c r="U39" s="209"/>
      <c r="V39" s="229" t="s">
        <v>453</v>
      </c>
      <c r="W39" s="210" t="str">
        <f t="shared" si="0"/>
        <v>留寿都</v>
      </c>
      <c r="X39" s="211">
        <v>54</v>
      </c>
      <c r="Y39" s="214">
        <v>257</v>
      </c>
      <c r="AA39" s="215"/>
      <c r="AB39" s="647"/>
      <c r="AC39" s="198" t="s">
        <v>1756</v>
      </c>
      <c r="AD39" s="198">
        <v>6</v>
      </c>
      <c r="AG39" s="215"/>
    </row>
    <row r="40" spans="3:33" ht="18.75">
      <c r="C40" s="198" t="s">
        <v>1216</v>
      </c>
      <c r="L40" s="653" t="s">
        <v>1821</v>
      </c>
      <c r="M40" s="655">
        <v>63</v>
      </c>
      <c r="N40" s="248"/>
      <c r="O40" s="248"/>
      <c r="U40" s="209"/>
      <c r="V40" s="229" t="s">
        <v>454</v>
      </c>
      <c r="W40" s="210" t="str">
        <f t="shared" si="0"/>
        <v>喜茂別</v>
      </c>
      <c r="X40" s="211">
        <v>54</v>
      </c>
      <c r="Y40" s="214">
        <v>258</v>
      </c>
      <c r="AA40" s="215"/>
      <c r="AB40" s="647"/>
      <c r="AC40" s="198" t="s">
        <v>1757</v>
      </c>
      <c r="AD40" s="650">
        <v>14</v>
      </c>
      <c r="AG40" s="215"/>
    </row>
    <row r="41" spans="3:33" ht="18.75">
      <c r="L41" s="653" t="s">
        <v>1893</v>
      </c>
      <c r="M41" s="655">
        <v>64</v>
      </c>
      <c r="N41" s="248"/>
      <c r="O41" s="248"/>
      <c r="U41" s="209"/>
      <c r="V41" s="229" t="s">
        <v>455</v>
      </c>
      <c r="W41" s="210" t="str">
        <f t="shared" si="0"/>
        <v>京極町</v>
      </c>
      <c r="X41" s="211">
        <v>54</v>
      </c>
      <c r="Y41" s="214">
        <v>259</v>
      </c>
      <c r="AA41" s="215"/>
      <c r="AB41" s="647"/>
      <c r="AC41" s="198" t="s">
        <v>1758</v>
      </c>
      <c r="AD41" s="650">
        <v>26</v>
      </c>
      <c r="AG41" s="215"/>
    </row>
    <row r="42" spans="3:33">
      <c r="N42" s="250"/>
      <c r="O42" s="250"/>
      <c r="U42" s="209"/>
      <c r="V42" s="229" t="s">
        <v>456</v>
      </c>
      <c r="W42" s="210" t="str">
        <f t="shared" si="0"/>
        <v>倶知安</v>
      </c>
      <c r="X42" s="211">
        <v>54</v>
      </c>
      <c r="Y42" s="214">
        <v>260</v>
      </c>
      <c r="AA42" s="215"/>
      <c r="AB42" s="647"/>
      <c r="AC42" s="198" t="s">
        <v>1759</v>
      </c>
      <c r="AD42" s="650">
        <v>29</v>
      </c>
      <c r="AG42" s="215"/>
    </row>
    <row r="43" spans="3:33">
      <c r="N43" s="248"/>
      <c r="O43" s="248"/>
      <c r="U43" s="209"/>
      <c r="V43" s="229" t="s">
        <v>457</v>
      </c>
      <c r="W43" s="210" t="str">
        <f t="shared" si="0"/>
        <v>共和町</v>
      </c>
      <c r="X43" s="211">
        <v>54</v>
      </c>
      <c r="Y43" s="214">
        <v>261</v>
      </c>
      <c r="AA43" s="215"/>
      <c r="AB43" s="647" t="s">
        <v>1786</v>
      </c>
      <c r="AC43" s="198" t="s">
        <v>1754</v>
      </c>
      <c r="AD43" s="198">
        <v>1</v>
      </c>
      <c r="AG43" s="215"/>
    </row>
    <row r="44" spans="3:33">
      <c r="U44" s="209"/>
      <c r="V44" s="229" t="s">
        <v>458</v>
      </c>
      <c r="W44" s="210" t="str">
        <f t="shared" si="0"/>
        <v>岩内町</v>
      </c>
      <c r="X44" s="211">
        <v>54</v>
      </c>
      <c r="Y44" s="214">
        <v>262</v>
      </c>
      <c r="AA44" s="215"/>
      <c r="AB44" s="647"/>
      <c r="AC44" s="198" t="s">
        <v>1755</v>
      </c>
      <c r="AD44" s="198">
        <v>5</v>
      </c>
      <c r="AG44" s="215"/>
    </row>
    <row r="45" spans="3:33">
      <c r="U45" s="209"/>
      <c r="V45" s="229" t="s">
        <v>459</v>
      </c>
      <c r="W45" s="210" t="str">
        <f t="shared" si="0"/>
        <v>泊村</v>
      </c>
      <c r="X45" s="211">
        <v>54</v>
      </c>
      <c r="Y45" s="214">
        <v>263</v>
      </c>
      <c r="AA45" s="215"/>
      <c r="AB45" s="647"/>
      <c r="AC45" s="198" t="s">
        <v>1756</v>
      </c>
      <c r="AD45" s="198">
        <v>6</v>
      </c>
      <c r="AG45" s="215"/>
    </row>
    <row r="46" spans="3:33">
      <c r="U46" s="209"/>
      <c r="V46" s="229" t="s">
        <v>460</v>
      </c>
      <c r="W46" s="210" t="str">
        <f t="shared" si="0"/>
        <v>神恵内</v>
      </c>
      <c r="X46" s="211">
        <v>54</v>
      </c>
      <c r="Y46" s="214">
        <v>264</v>
      </c>
      <c r="AB46" s="198"/>
      <c r="AC46" s="198" t="s">
        <v>1757</v>
      </c>
      <c r="AD46" s="650">
        <v>14</v>
      </c>
    </row>
    <row r="47" spans="3:33">
      <c r="U47" s="209"/>
      <c r="V47" s="229" t="s">
        <v>461</v>
      </c>
      <c r="W47" s="210" t="str">
        <f t="shared" si="0"/>
        <v>積丹町</v>
      </c>
      <c r="X47" s="211">
        <v>54</v>
      </c>
      <c r="Y47" s="214">
        <v>265</v>
      </c>
      <c r="AB47" s="198"/>
      <c r="AC47" s="198" t="s">
        <v>1758</v>
      </c>
      <c r="AD47" s="650">
        <v>26</v>
      </c>
    </row>
    <row r="48" spans="3:33">
      <c r="U48" s="209"/>
      <c r="V48" s="229" t="s">
        <v>462</v>
      </c>
      <c r="W48" s="210" t="str">
        <f t="shared" si="0"/>
        <v>古平町</v>
      </c>
      <c r="X48" s="211">
        <v>54</v>
      </c>
      <c r="Y48" s="214">
        <v>266</v>
      </c>
      <c r="AB48" s="198"/>
      <c r="AC48" s="198" t="s">
        <v>1759</v>
      </c>
      <c r="AD48" s="650">
        <v>29</v>
      </c>
    </row>
    <row r="49" spans="21:30">
      <c r="U49" s="209"/>
      <c r="V49" s="229" t="s">
        <v>463</v>
      </c>
      <c r="W49" s="210" t="str">
        <f t="shared" si="0"/>
        <v>仁木町</v>
      </c>
      <c r="X49" s="211">
        <v>54</v>
      </c>
      <c r="Y49" s="214">
        <v>267</v>
      </c>
      <c r="AB49" s="198" t="s">
        <v>1787</v>
      </c>
      <c r="AC49" s="198" t="s">
        <v>1754</v>
      </c>
      <c r="AD49" s="198">
        <v>1</v>
      </c>
    </row>
    <row r="50" spans="21:30">
      <c r="U50" s="209"/>
      <c r="V50" s="229" t="s">
        <v>464</v>
      </c>
      <c r="W50" s="210" t="str">
        <f t="shared" si="0"/>
        <v>余市町</v>
      </c>
      <c r="X50" s="211">
        <v>54</v>
      </c>
      <c r="Y50" s="214">
        <v>268</v>
      </c>
      <c r="AB50" s="198"/>
      <c r="AC50" s="198" t="s">
        <v>1755</v>
      </c>
      <c r="AD50" s="198">
        <v>5</v>
      </c>
    </row>
    <row r="51" spans="21:30">
      <c r="U51" s="244"/>
      <c r="V51" s="229" t="s">
        <v>465</v>
      </c>
      <c r="W51" s="210" t="str">
        <f t="shared" si="0"/>
        <v>赤井川</v>
      </c>
      <c r="X51" s="211">
        <v>54</v>
      </c>
      <c r="Y51" s="214">
        <v>269</v>
      </c>
      <c r="AB51" s="198"/>
      <c r="AC51" s="198" t="s">
        <v>1756</v>
      </c>
      <c r="AD51" s="198">
        <v>6</v>
      </c>
    </row>
    <row r="52" spans="21:30">
      <c r="U52" s="209" t="s">
        <v>115</v>
      </c>
      <c r="V52" s="213" t="s">
        <v>466</v>
      </c>
      <c r="W52" s="210" t="str">
        <f t="shared" si="0"/>
        <v>夕張市</v>
      </c>
      <c r="X52" s="225">
        <v>55</v>
      </c>
      <c r="Y52" s="214" t="s">
        <v>467</v>
      </c>
      <c r="AB52" s="198"/>
      <c r="AC52" s="198" t="s">
        <v>1757</v>
      </c>
      <c r="AD52" s="650">
        <v>14</v>
      </c>
    </row>
    <row r="53" spans="21:30">
      <c r="U53" s="209"/>
      <c r="V53" s="213" t="s">
        <v>468</v>
      </c>
      <c r="W53" s="210" t="str">
        <f t="shared" si="0"/>
        <v>岩見沢</v>
      </c>
      <c r="X53" s="225">
        <v>55</v>
      </c>
      <c r="Y53" s="214" t="s">
        <v>469</v>
      </c>
      <c r="AB53" s="198"/>
      <c r="AC53" s="198" t="s">
        <v>1758</v>
      </c>
      <c r="AD53" s="650">
        <v>26</v>
      </c>
    </row>
    <row r="54" spans="21:30">
      <c r="U54" s="209"/>
      <c r="V54" s="213" t="s">
        <v>470</v>
      </c>
      <c r="W54" s="210" t="str">
        <f t="shared" si="0"/>
        <v>美唄市</v>
      </c>
      <c r="X54" s="225">
        <v>55</v>
      </c>
      <c r="Y54" s="214" t="s">
        <v>471</v>
      </c>
      <c r="AB54" s="198"/>
      <c r="AC54" s="198" t="s">
        <v>1759</v>
      </c>
      <c r="AD54" s="650">
        <v>29</v>
      </c>
    </row>
    <row r="55" spans="21:30">
      <c r="U55" s="209"/>
      <c r="V55" s="213" t="s">
        <v>472</v>
      </c>
      <c r="W55" s="210" t="str">
        <f t="shared" si="0"/>
        <v>芦別市</v>
      </c>
      <c r="X55" s="225">
        <v>55</v>
      </c>
      <c r="Y55" s="214" t="s">
        <v>473</v>
      </c>
      <c r="AB55" s="198" t="s">
        <v>1788</v>
      </c>
      <c r="AC55" s="198" t="s">
        <v>1789</v>
      </c>
      <c r="AD55" s="650">
        <v>17</v>
      </c>
    </row>
    <row r="56" spans="21:30">
      <c r="U56" s="209"/>
      <c r="V56" s="213" t="s">
        <v>474</v>
      </c>
      <c r="W56" s="210" t="str">
        <f t="shared" si="0"/>
        <v>赤平市</v>
      </c>
      <c r="X56" s="225">
        <v>55</v>
      </c>
      <c r="Y56" s="214" t="s">
        <v>475</v>
      </c>
      <c r="AB56" s="198" t="s">
        <v>1791</v>
      </c>
      <c r="AC56" s="198" t="s">
        <v>1790</v>
      </c>
      <c r="AD56" s="650">
        <v>5</v>
      </c>
    </row>
    <row r="57" spans="21:30">
      <c r="U57" s="209"/>
      <c r="V57" s="213" t="s">
        <v>476</v>
      </c>
      <c r="W57" s="210" t="str">
        <f t="shared" si="0"/>
        <v>三笠市</v>
      </c>
      <c r="X57" s="225">
        <v>55</v>
      </c>
      <c r="Y57" s="214" t="s">
        <v>477</v>
      </c>
      <c r="AB57" s="198" t="s">
        <v>1792</v>
      </c>
      <c r="AC57" s="198" t="s">
        <v>1793</v>
      </c>
      <c r="AD57" s="650">
        <v>23</v>
      </c>
    </row>
    <row r="58" spans="21:30">
      <c r="U58" s="209"/>
      <c r="V58" s="213" t="s">
        <v>478</v>
      </c>
      <c r="W58" s="210" t="str">
        <f t="shared" si="0"/>
        <v>滝川市</v>
      </c>
      <c r="X58" s="225">
        <v>55</v>
      </c>
      <c r="Y58" s="214" t="s">
        <v>479</v>
      </c>
      <c r="AB58" s="198" t="s">
        <v>1794</v>
      </c>
      <c r="AC58" s="198" t="s">
        <v>1795</v>
      </c>
      <c r="AD58" s="650">
        <v>20</v>
      </c>
    </row>
    <row r="59" spans="21:30">
      <c r="U59" s="209"/>
      <c r="V59" s="213" t="s">
        <v>480</v>
      </c>
      <c r="W59" s="210" t="str">
        <f t="shared" si="0"/>
        <v>砂川市</v>
      </c>
      <c r="X59" s="225">
        <v>55</v>
      </c>
      <c r="Y59" s="214" t="s">
        <v>481</v>
      </c>
      <c r="AB59" s="198"/>
      <c r="AC59" s="198" t="s">
        <v>1796</v>
      </c>
      <c r="AD59" s="650">
        <v>11</v>
      </c>
    </row>
    <row r="60" spans="21:30">
      <c r="U60" s="209"/>
      <c r="V60" s="213" t="s">
        <v>482</v>
      </c>
      <c r="W60" s="210" t="str">
        <f t="shared" si="0"/>
        <v>歌志内</v>
      </c>
      <c r="X60" s="225">
        <v>55</v>
      </c>
      <c r="Y60" s="214" t="s">
        <v>483</v>
      </c>
    </row>
    <row r="61" spans="21:30">
      <c r="U61" s="209"/>
      <c r="V61" s="213" t="s">
        <v>484</v>
      </c>
      <c r="W61" s="210" t="str">
        <f t="shared" si="0"/>
        <v>深川市</v>
      </c>
      <c r="X61" s="225">
        <v>55</v>
      </c>
      <c r="Y61" s="214" t="s">
        <v>485</v>
      </c>
    </row>
    <row r="62" spans="21:30">
      <c r="U62" s="209"/>
      <c r="V62" s="229" t="s">
        <v>486</v>
      </c>
      <c r="W62" s="210" t="str">
        <f t="shared" si="0"/>
        <v>南幌町</v>
      </c>
      <c r="X62" s="225">
        <v>55</v>
      </c>
      <c r="Y62" s="214">
        <v>303</v>
      </c>
      <c r="AB62" s="198" t="s">
        <v>1797</v>
      </c>
      <c r="AC62" s="198" t="s">
        <v>1798</v>
      </c>
    </row>
    <row r="63" spans="21:30">
      <c r="U63" s="209"/>
      <c r="V63" s="229" t="s">
        <v>487</v>
      </c>
      <c r="W63" s="210" t="str">
        <f t="shared" si="0"/>
        <v>奈井江</v>
      </c>
      <c r="X63" s="225">
        <v>55</v>
      </c>
      <c r="Y63" s="214">
        <v>304</v>
      </c>
      <c r="AB63" s="198" t="s">
        <v>1799</v>
      </c>
      <c r="AC63" s="198"/>
    </row>
    <row r="64" spans="21:30">
      <c r="U64" s="209"/>
      <c r="V64" s="229" t="s">
        <v>488</v>
      </c>
      <c r="W64" s="210" t="str">
        <f t="shared" si="0"/>
        <v>上砂川</v>
      </c>
      <c r="X64" s="225">
        <v>55</v>
      </c>
      <c r="Y64" s="214">
        <v>305</v>
      </c>
      <c r="AB64" s="198" t="s">
        <v>1800</v>
      </c>
      <c r="AC64" s="198"/>
    </row>
    <row r="65" spans="21:29">
      <c r="U65" s="209"/>
      <c r="V65" s="229" t="s">
        <v>489</v>
      </c>
      <c r="W65" s="210" t="str">
        <f t="shared" si="0"/>
        <v>由仁町</v>
      </c>
      <c r="X65" s="225">
        <v>55</v>
      </c>
      <c r="Y65" s="214">
        <v>307</v>
      </c>
      <c r="AB65" s="198" t="s">
        <v>1801</v>
      </c>
      <c r="AC65" s="198" t="s">
        <v>1802</v>
      </c>
    </row>
    <row r="66" spans="21:29">
      <c r="U66" s="209"/>
      <c r="V66" s="229" t="s">
        <v>490</v>
      </c>
      <c r="W66" s="210" t="str">
        <f t="shared" si="0"/>
        <v>長沼町</v>
      </c>
      <c r="X66" s="225">
        <v>55</v>
      </c>
      <c r="Y66" s="214">
        <v>308</v>
      </c>
      <c r="AB66" s="198" t="s">
        <v>1803</v>
      </c>
      <c r="AC66" s="198"/>
    </row>
    <row r="67" spans="21:29">
      <c r="U67" s="209"/>
      <c r="V67" s="229" t="s">
        <v>491</v>
      </c>
      <c r="W67" s="210" t="str">
        <f t="shared" si="0"/>
        <v>栗山町</v>
      </c>
      <c r="X67" s="225">
        <v>55</v>
      </c>
      <c r="Y67" s="214">
        <v>309</v>
      </c>
      <c r="AB67" s="198" t="s">
        <v>1804</v>
      </c>
      <c r="AC67" s="198"/>
    </row>
    <row r="68" spans="21:29">
      <c r="U68" s="209"/>
      <c r="V68" s="229" t="s">
        <v>492</v>
      </c>
      <c r="W68" s="210" t="str">
        <f t="shared" si="0"/>
        <v>月形町</v>
      </c>
      <c r="X68" s="225">
        <v>55</v>
      </c>
      <c r="Y68" s="214">
        <v>310</v>
      </c>
      <c r="AB68" s="198" t="s">
        <v>1805</v>
      </c>
      <c r="AC68" s="198"/>
    </row>
    <row r="69" spans="21:29">
      <c r="U69" s="209"/>
      <c r="V69" s="229" t="s">
        <v>493</v>
      </c>
      <c r="W69" s="210" t="str">
        <f t="shared" si="0"/>
        <v>浦臼町</v>
      </c>
      <c r="X69" s="225">
        <v>55</v>
      </c>
      <c r="Y69" s="214">
        <v>311</v>
      </c>
    </row>
    <row r="70" spans="21:29">
      <c r="U70" s="209"/>
      <c r="V70" s="229" t="s">
        <v>494</v>
      </c>
      <c r="W70" s="210" t="str">
        <f t="shared" ref="W70:W133" si="1">LEFT(V70,3)</f>
        <v>新十津</v>
      </c>
      <c r="X70" s="225">
        <v>55</v>
      </c>
      <c r="Y70" s="214">
        <v>312</v>
      </c>
    </row>
    <row r="71" spans="21:29">
      <c r="U71" s="209"/>
      <c r="V71" s="229" t="s">
        <v>495</v>
      </c>
      <c r="W71" s="210" t="str">
        <f t="shared" si="1"/>
        <v>妹背牛</v>
      </c>
      <c r="X71" s="225">
        <v>55</v>
      </c>
      <c r="Y71" s="214">
        <v>313</v>
      </c>
    </row>
    <row r="72" spans="21:29">
      <c r="U72" s="209"/>
      <c r="V72" s="229" t="s">
        <v>496</v>
      </c>
      <c r="W72" s="210" t="str">
        <f t="shared" si="1"/>
        <v>秩父別</v>
      </c>
      <c r="X72" s="225">
        <v>55</v>
      </c>
      <c r="Y72" s="214">
        <v>314</v>
      </c>
    </row>
    <row r="73" spans="21:29">
      <c r="U73" s="209"/>
      <c r="V73" s="229" t="s">
        <v>497</v>
      </c>
      <c r="W73" s="210" t="str">
        <f t="shared" si="1"/>
        <v>雨竜町</v>
      </c>
      <c r="X73" s="225">
        <v>55</v>
      </c>
      <c r="Y73" s="214">
        <v>316</v>
      </c>
    </row>
    <row r="74" spans="21:29">
      <c r="U74" s="209"/>
      <c r="V74" s="229" t="s">
        <v>498</v>
      </c>
      <c r="W74" s="210" t="str">
        <f t="shared" si="1"/>
        <v>北竜町</v>
      </c>
      <c r="X74" s="225">
        <v>55</v>
      </c>
      <c r="Y74" s="214">
        <v>317</v>
      </c>
    </row>
    <row r="75" spans="21:29">
      <c r="U75" s="209"/>
      <c r="V75" s="229" t="s">
        <v>499</v>
      </c>
      <c r="W75" s="210" t="str">
        <f t="shared" si="1"/>
        <v>沼田町</v>
      </c>
      <c r="X75" s="225">
        <v>55</v>
      </c>
      <c r="Y75" s="214">
        <v>318</v>
      </c>
    </row>
    <row r="76" spans="21:29">
      <c r="U76" s="232" t="s">
        <v>116</v>
      </c>
      <c r="V76" s="213" t="s">
        <v>500</v>
      </c>
      <c r="W76" s="210" t="str">
        <f t="shared" si="1"/>
        <v>旭川市</v>
      </c>
      <c r="X76" s="225">
        <v>56</v>
      </c>
      <c r="Y76" s="214" t="s">
        <v>501</v>
      </c>
    </row>
    <row r="77" spans="21:29">
      <c r="U77" s="209"/>
      <c r="V77" s="213" t="s">
        <v>502</v>
      </c>
      <c r="W77" s="210" t="str">
        <f t="shared" si="1"/>
        <v>士別市</v>
      </c>
      <c r="X77" s="225">
        <v>56</v>
      </c>
      <c r="Y77" s="214" t="s">
        <v>503</v>
      </c>
    </row>
    <row r="78" spans="21:29">
      <c r="U78" s="209"/>
      <c r="V78" s="213" t="s">
        <v>504</v>
      </c>
      <c r="W78" s="210" t="str">
        <f t="shared" si="1"/>
        <v>名寄市</v>
      </c>
      <c r="X78" s="225">
        <v>56</v>
      </c>
      <c r="Y78" s="214" t="s">
        <v>505</v>
      </c>
    </row>
    <row r="79" spans="21:29">
      <c r="U79" s="209"/>
      <c r="V79" s="213" t="s">
        <v>506</v>
      </c>
      <c r="W79" s="210" t="str">
        <f t="shared" si="1"/>
        <v>富良野</v>
      </c>
      <c r="X79" s="225">
        <v>56</v>
      </c>
      <c r="Y79" s="214" t="s">
        <v>507</v>
      </c>
    </row>
    <row r="80" spans="21:29">
      <c r="U80" s="209"/>
      <c r="V80" s="229" t="s">
        <v>508</v>
      </c>
      <c r="W80" s="210" t="str">
        <f t="shared" si="1"/>
        <v>鷹栖町</v>
      </c>
      <c r="X80" s="225">
        <v>56</v>
      </c>
      <c r="Y80" s="214">
        <v>352</v>
      </c>
    </row>
    <row r="81" spans="21:25">
      <c r="U81" s="209"/>
      <c r="V81" s="229" t="s">
        <v>509</v>
      </c>
      <c r="W81" s="210" t="str">
        <f t="shared" si="1"/>
        <v>東神楽</v>
      </c>
      <c r="X81" s="225">
        <v>56</v>
      </c>
      <c r="Y81" s="214">
        <v>354</v>
      </c>
    </row>
    <row r="82" spans="21:25">
      <c r="U82" s="209"/>
      <c r="V82" s="229" t="s">
        <v>510</v>
      </c>
      <c r="W82" s="210" t="str">
        <f t="shared" si="1"/>
        <v>当麻町</v>
      </c>
      <c r="X82" s="225">
        <v>56</v>
      </c>
      <c r="Y82" s="214">
        <v>355</v>
      </c>
    </row>
    <row r="83" spans="21:25">
      <c r="U83" s="209"/>
      <c r="V83" s="229" t="s">
        <v>511</v>
      </c>
      <c r="W83" s="210" t="str">
        <f t="shared" si="1"/>
        <v>比布町</v>
      </c>
      <c r="X83" s="225">
        <v>56</v>
      </c>
      <c r="Y83" s="214">
        <v>356</v>
      </c>
    </row>
    <row r="84" spans="21:25">
      <c r="U84" s="209"/>
      <c r="V84" s="229" t="s">
        <v>512</v>
      </c>
      <c r="W84" s="210" t="str">
        <f t="shared" si="1"/>
        <v>愛別町</v>
      </c>
      <c r="X84" s="225">
        <v>56</v>
      </c>
      <c r="Y84" s="214">
        <v>357</v>
      </c>
    </row>
    <row r="85" spans="21:25">
      <c r="U85" s="209"/>
      <c r="V85" s="229" t="s">
        <v>513</v>
      </c>
      <c r="W85" s="210" t="str">
        <f t="shared" si="1"/>
        <v>上川町</v>
      </c>
      <c r="X85" s="225">
        <v>56</v>
      </c>
      <c r="Y85" s="214">
        <v>358</v>
      </c>
    </row>
    <row r="86" spans="21:25">
      <c r="U86" s="209"/>
      <c r="V86" s="229" t="s">
        <v>514</v>
      </c>
      <c r="W86" s="210" t="str">
        <f t="shared" si="1"/>
        <v>東川町</v>
      </c>
      <c r="X86" s="225">
        <v>56</v>
      </c>
      <c r="Y86" s="214">
        <v>359</v>
      </c>
    </row>
    <row r="87" spans="21:25">
      <c r="U87" s="209"/>
      <c r="V87" s="229" t="s">
        <v>515</v>
      </c>
      <c r="W87" s="210" t="str">
        <f t="shared" si="1"/>
        <v>美瑛町</v>
      </c>
      <c r="X87" s="225">
        <v>56</v>
      </c>
      <c r="Y87" s="214">
        <v>360</v>
      </c>
    </row>
    <row r="88" spans="21:25">
      <c r="U88" s="209"/>
      <c r="V88" s="229" t="s">
        <v>516</v>
      </c>
      <c r="W88" s="210" t="str">
        <f t="shared" si="1"/>
        <v>上富良</v>
      </c>
      <c r="X88" s="225">
        <v>56</v>
      </c>
      <c r="Y88" s="214">
        <v>361</v>
      </c>
    </row>
    <row r="89" spans="21:25">
      <c r="U89" s="209"/>
      <c r="V89" s="229" t="s">
        <v>517</v>
      </c>
      <c r="W89" s="210" t="str">
        <f t="shared" si="1"/>
        <v>中富良</v>
      </c>
      <c r="X89" s="225">
        <v>56</v>
      </c>
      <c r="Y89" s="214">
        <v>362</v>
      </c>
    </row>
    <row r="90" spans="21:25">
      <c r="U90" s="209"/>
      <c r="V90" s="229" t="s">
        <v>518</v>
      </c>
      <c r="W90" s="210" t="str">
        <f t="shared" si="1"/>
        <v>南富良</v>
      </c>
      <c r="X90" s="225">
        <v>56</v>
      </c>
      <c r="Y90" s="214">
        <v>363</v>
      </c>
    </row>
    <row r="91" spans="21:25">
      <c r="U91" s="209"/>
      <c r="V91" s="229" t="s">
        <v>519</v>
      </c>
      <c r="W91" s="210" t="str">
        <f t="shared" si="1"/>
        <v>占冠村</v>
      </c>
      <c r="X91" s="225">
        <v>56</v>
      </c>
      <c r="Y91" s="214">
        <v>365</v>
      </c>
    </row>
    <row r="92" spans="21:25">
      <c r="U92" s="209"/>
      <c r="V92" s="229" t="s">
        <v>520</v>
      </c>
      <c r="W92" s="210" t="str">
        <f t="shared" si="1"/>
        <v>和寒町</v>
      </c>
      <c r="X92" s="225">
        <v>56</v>
      </c>
      <c r="Y92" s="214">
        <v>366</v>
      </c>
    </row>
    <row r="93" spans="21:25">
      <c r="U93" s="209"/>
      <c r="V93" s="229" t="s">
        <v>521</v>
      </c>
      <c r="W93" s="210" t="str">
        <f t="shared" si="1"/>
        <v>剣淵町</v>
      </c>
      <c r="X93" s="225">
        <v>56</v>
      </c>
      <c r="Y93" s="214">
        <v>367</v>
      </c>
    </row>
    <row r="94" spans="21:25">
      <c r="U94" s="209"/>
      <c r="V94" s="229" t="s">
        <v>522</v>
      </c>
      <c r="W94" s="210" t="str">
        <f t="shared" si="1"/>
        <v>下川町</v>
      </c>
      <c r="X94" s="225">
        <v>56</v>
      </c>
      <c r="Y94" s="214">
        <v>370</v>
      </c>
    </row>
    <row r="95" spans="21:25">
      <c r="U95" s="209"/>
      <c r="V95" s="229" t="s">
        <v>523</v>
      </c>
      <c r="W95" s="210" t="str">
        <f t="shared" si="1"/>
        <v>美深町</v>
      </c>
      <c r="X95" s="225">
        <v>56</v>
      </c>
      <c r="Y95" s="214">
        <v>371</v>
      </c>
    </row>
    <row r="96" spans="21:25">
      <c r="U96" s="209"/>
      <c r="V96" s="229" t="s">
        <v>524</v>
      </c>
      <c r="W96" s="210" t="str">
        <f t="shared" si="1"/>
        <v>音威子</v>
      </c>
      <c r="X96" s="225">
        <v>56</v>
      </c>
      <c r="Y96" s="214">
        <v>372</v>
      </c>
    </row>
    <row r="97" spans="21:25">
      <c r="U97" s="209"/>
      <c r="V97" s="229" t="s">
        <v>525</v>
      </c>
      <c r="W97" s="210" t="str">
        <f t="shared" si="1"/>
        <v>中川町</v>
      </c>
      <c r="X97" s="225">
        <v>56</v>
      </c>
      <c r="Y97" s="214">
        <v>373</v>
      </c>
    </row>
    <row r="98" spans="21:25">
      <c r="U98" s="244"/>
      <c r="V98" s="229" t="s">
        <v>526</v>
      </c>
      <c r="W98" s="210" t="str">
        <f t="shared" si="1"/>
        <v>幌加内</v>
      </c>
      <c r="X98" s="225">
        <v>56</v>
      </c>
      <c r="Y98" s="251">
        <v>374</v>
      </c>
    </row>
    <row r="99" spans="21:25">
      <c r="U99" s="209" t="s">
        <v>117</v>
      </c>
      <c r="V99" s="213" t="s">
        <v>527</v>
      </c>
      <c r="W99" s="210" t="str">
        <f t="shared" si="1"/>
        <v>留萌市</v>
      </c>
      <c r="X99" s="225">
        <v>57</v>
      </c>
      <c r="Y99" s="214" t="s">
        <v>528</v>
      </c>
    </row>
    <row r="100" spans="21:25">
      <c r="U100" s="209"/>
      <c r="V100" s="229" t="s">
        <v>529</v>
      </c>
      <c r="W100" s="210" t="str">
        <f t="shared" si="1"/>
        <v>増毛町</v>
      </c>
      <c r="X100" s="225">
        <v>57</v>
      </c>
      <c r="Y100" s="214">
        <v>401</v>
      </c>
    </row>
    <row r="101" spans="21:25">
      <c r="U101" s="209"/>
      <c r="V101" s="229" t="s">
        <v>530</v>
      </c>
      <c r="W101" s="210" t="str">
        <f t="shared" si="1"/>
        <v>小平町</v>
      </c>
      <c r="X101" s="225">
        <v>57</v>
      </c>
      <c r="Y101" s="214">
        <v>402</v>
      </c>
    </row>
    <row r="102" spans="21:25">
      <c r="U102" s="209"/>
      <c r="V102" s="229" t="s">
        <v>531</v>
      </c>
      <c r="W102" s="210" t="str">
        <f t="shared" si="1"/>
        <v>苫前町</v>
      </c>
      <c r="X102" s="225">
        <v>57</v>
      </c>
      <c r="Y102" s="214">
        <v>403</v>
      </c>
    </row>
    <row r="103" spans="21:25">
      <c r="U103" s="209"/>
      <c r="V103" s="229" t="s">
        <v>532</v>
      </c>
      <c r="W103" s="210" t="str">
        <f t="shared" si="1"/>
        <v>羽幌町</v>
      </c>
      <c r="X103" s="225">
        <v>57</v>
      </c>
      <c r="Y103" s="214">
        <v>404</v>
      </c>
    </row>
    <row r="104" spans="21:25">
      <c r="U104" s="209"/>
      <c r="V104" s="229" t="s">
        <v>533</v>
      </c>
      <c r="W104" s="210" t="str">
        <f t="shared" si="1"/>
        <v>初山別</v>
      </c>
      <c r="X104" s="225">
        <v>57</v>
      </c>
      <c r="Y104" s="214">
        <v>405</v>
      </c>
    </row>
    <row r="105" spans="21:25">
      <c r="U105" s="209"/>
      <c r="V105" s="229" t="s">
        <v>534</v>
      </c>
      <c r="W105" s="210" t="str">
        <f t="shared" si="1"/>
        <v>遠別町</v>
      </c>
      <c r="X105" s="225">
        <v>57</v>
      </c>
      <c r="Y105" s="214">
        <v>406</v>
      </c>
    </row>
    <row r="106" spans="21:25">
      <c r="U106" s="209"/>
      <c r="V106" s="229" t="s">
        <v>535</v>
      </c>
      <c r="W106" s="210" t="str">
        <f t="shared" si="1"/>
        <v>天塩町</v>
      </c>
      <c r="X106" s="225">
        <v>57</v>
      </c>
      <c r="Y106" s="214">
        <v>407</v>
      </c>
    </row>
    <row r="107" spans="21:25">
      <c r="U107" s="232" t="s">
        <v>118</v>
      </c>
      <c r="V107" s="213" t="s">
        <v>536</v>
      </c>
      <c r="W107" s="210" t="str">
        <f t="shared" si="1"/>
        <v>稚内市</v>
      </c>
      <c r="X107" s="225">
        <v>58</v>
      </c>
      <c r="Y107" s="214" t="s">
        <v>537</v>
      </c>
    </row>
    <row r="108" spans="21:25">
      <c r="U108" s="209"/>
      <c r="V108" s="229" t="s">
        <v>538</v>
      </c>
      <c r="W108" s="210" t="str">
        <f t="shared" si="1"/>
        <v>猿払村</v>
      </c>
      <c r="X108" s="225">
        <v>58</v>
      </c>
      <c r="Y108" s="214">
        <v>451</v>
      </c>
    </row>
    <row r="109" spans="21:25">
      <c r="U109" s="209"/>
      <c r="V109" s="229" t="s">
        <v>539</v>
      </c>
      <c r="W109" s="210" t="str">
        <f t="shared" si="1"/>
        <v>浜頓別</v>
      </c>
      <c r="X109" s="225">
        <v>58</v>
      </c>
      <c r="Y109" s="214">
        <v>452</v>
      </c>
    </row>
    <row r="110" spans="21:25">
      <c r="U110" s="209"/>
      <c r="V110" s="229" t="s">
        <v>540</v>
      </c>
      <c r="W110" s="210" t="str">
        <f t="shared" si="1"/>
        <v>中頓別</v>
      </c>
      <c r="X110" s="225">
        <v>58</v>
      </c>
      <c r="Y110" s="214">
        <v>453</v>
      </c>
    </row>
    <row r="111" spans="21:25">
      <c r="U111" s="209"/>
      <c r="V111" s="229" t="s">
        <v>541</v>
      </c>
      <c r="W111" s="210" t="str">
        <f t="shared" si="1"/>
        <v>枝幸町</v>
      </c>
      <c r="X111" s="225">
        <v>58</v>
      </c>
      <c r="Y111" s="214">
        <v>454</v>
      </c>
    </row>
    <row r="112" spans="21:25">
      <c r="U112" s="209"/>
      <c r="V112" s="229" t="s">
        <v>542</v>
      </c>
      <c r="W112" s="210" t="str">
        <f t="shared" si="1"/>
        <v>豊富町</v>
      </c>
      <c r="X112" s="225">
        <v>58</v>
      </c>
      <c r="Y112" s="214">
        <v>456</v>
      </c>
    </row>
    <row r="113" spans="21:25">
      <c r="U113" s="209"/>
      <c r="V113" s="229" t="s">
        <v>543</v>
      </c>
      <c r="W113" s="210" t="str">
        <f t="shared" si="1"/>
        <v>礼文町</v>
      </c>
      <c r="X113" s="225">
        <v>58</v>
      </c>
      <c r="Y113" s="214">
        <v>457</v>
      </c>
    </row>
    <row r="114" spans="21:25">
      <c r="U114" s="209"/>
      <c r="V114" s="229" t="s">
        <v>544</v>
      </c>
      <c r="W114" s="210" t="str">
        <f t="shared" si="1"/>
        <v>利尻町</v>
      </c>
      <c r="X114" s="225">
        <v>58</v>
      </c>
      <c r="Y114" s="214">
        <v>458</v>
      </c>
    </row>
    <row r="115" spans="21:25">
      <c r="U115" s="209"/>
      <c r="V115" s="229" t="s">
        <v>545</v>
      </c>
      <c r="W115" s="210" t="str">
        <f t="shared" si="1"/>
        <v>利尻富</v>
      </c>
      <c r="X115" s="225">
        <v>58</v>
      </c>
      <c r="Y115" s="214">
        <v>459</v>
      </c>
    </row>
    <row r="116" spans="21:25">
      <c r="U116" s="244"/>
      <c r="V116" s="229" t="s">
        <v>546</v>
      </c>
      <c r="W116" s="210" t="str">
        <f t="shared" si="1"/>
        <v>幌延町</v>
      </c>
      <c r="X116" s="225">
        <v>58</v>
      </c>
      <c r="Y116" s="251">
        <v>460</v>
      </c>
    </row>
    <row r="117" spans="21:25">
      <c r="U117" s="209" t="s">
        <v>547</v>
      </c>
      <c r="V117" s="213" t="s">
        <v>548</v>
      </c>
      <c r="W117" s="210" t="str">
        <f t="shared" si="1"/>
        <v>北見市</v>
      </c>
      <c r="X117" s="225">
        <v>59</v>
      </c>
      <c r="Y117" s="214" t="s">
        <v>549</v>
      </c>
    </row>
    <row r="118" spans="21:25">
      <c r="U118" s="209"/>
      <c r="V118" s="213" t="s">
        <v>550</v>
      </c>
      <c r="W118" s="210" t="str">
        <f t="shared" si="1"/>
        <v>網走市</v>
      </c>
      <c r="X118" s="225">
        <v>59</v>
      </c>
      <c r="Y118" s="214" t="s">
        <v>551</v>
      </c>
    </row>
    <row r="119" spans="21:25">
      <c r="U119" s="209"/>
      <c r="V119" s="213" t="s">
        <v>552</v>
      </c>
      <c r="W119" s="210" t="str">
        <f t="shared" si="1"/>
        <v>紋別市</v>
      </c>
      <c r="X119" s="225">
        <v>59</v>
      </c>
      <c r="Y119" s="214" t="s">
        <v>553</v>
      </c>
    </row>
    <row r="120" spans="21:25">
      <c r="U120" s="209"/>
      <c r="V120" s="229" t="s">
        <v>554</v>
      </c>
      <c r="W120" s="210" t="str">
        <f t="shared" si="1"/>
        <v>美幌町</v>
      </c>
      <c r="X120" s="225">
        <v>59</v>
      </c>
      <c r="Y120" s="214">
        <v>503</v>
      </c>
    </row>
    <row r="121" spans="21:25">
      <c r="U121" s="209"/>
      <c r="V121" s="229" t="s">
        <v>555</v>
      </c>
      <c r="W121" s="210" t="str">
        <f t="shared" si="1"/>
        <v>津別町</v>
      </c>
      <c r="X121" s="225">
        <v>59</v>
      </c>
      <c r="Y121" s="214">
        <v>504</v>
      </c>
    </row>
    <row r="122" spans="21:25">
      <c r="U122" s="209"/>
      <c r="V122" s="229" t="s">
        <v>556</v>
      </c>
      <c r="W122" s="210" t="str">
        <f t="shared" si="1"/>
        <v>斜里町</v>
      </c>
      <c r="X122" s="225">
        <v>59</v>
      </c>
      <c r="Y122" s="214">
        <v>505</v>
      </c>
    </row>
    <row r="123" spans="21:25">
      <c r="U123" s="209"/>
      <c r="V123" s="229" t="s">
        <v>557</v>
      </c>
      <c r="W123" s="210" t="str">
        <f t="shared" si="1"/>
        <v>清里町</v>
      </c>
      <c r="X123" s="225">
        <v>59</v>
      </c>
      <c r="Y123" s="214">
        <v>506</v>
      </c>
    </row>
    <row r="124" spans="21:25">
      <c r="U124" s="209"/>
      <c r="V124" s="229" t="s">
        <v>558</v>
      </c>
      <c r="W124" s="210" t="str">
        <f t="shared" si="1"/>
        <v>小清水</v>
      </c>
      <c r="X124" s="225">
        <v>59</v>
      </c>
      <c r="Y124" s="214">
        <v>507</v>
      </c>
    </row>
    <row r="125" spans="21:25">
      <c r="U125" s="209"/>
      <c r="V125" s="229" t="s">
        <v>559</v>
      </c>
      <c r="W125" s="210" t="str">
        <f t="shared" si="1"/>
        <v>訓子府</v>
      </c>
      <c r="X125" s="225">
        <v>59</v>
      </c>
      <c r="Y125" s="214">
        <v>509</v>
      </c>
    </row>
    <row r="126" spans="21:25">
      <c r="U126" s="209"/>
      <c r="V126" s="229" t="s">
        <v>560</v>
      </c>
      <c r="W126" s="210" t="str">
        <f t="shared" si="1"/>
        <v>置戸町</v>
      </c>
      <c r="X126" s="225">
        <v>59</v>
      </c>
      <c r="Y126" s="214">
        <v>510</v>
      </c>
    </row>
    <row r="127" spans="21:25">
      <c r="U127" s="209"/>
      <c r="V127" s="229" t="s">
        <v>561</v>
      </c>
      <c r="W127" s="210" t="str">
        <f t="shared" si="1"/>
        <v>佐呂間</v>
      </c>
      <c r="X127" s="225">
        <v>59</v>
      </c>
      <c r="Y127" s="214">
        <v>512</v>
      </c>
    </row>
    <row r="128" spans="21:25">
      <c r="U128" s="209"/>
      <c r="V128" s="229" t="s">
        <v>562</v>
      </c>
      <c r="W128" s="210" t="str">
        <f t="shared" si="1"/>
        <v>遠軽町</v>
      </c>
      <c r="X128" s="225">
        <v>59</v>
      </c>
      <c r="Y128" s="214">
        <v>515</v>
      </c>
    </row>
    <row r="129" spans="21:25">
      <c r="U129" s="209"/>
      <c r="V129" s="229" t="s">
        <v>563</v>
      </c>
      <c r="W129" s="210" t="str">
        <f t="shared" si="1"/>
        <v>湧別町</v>
      </c>
      <c r="X129" s="225">
        <v>59</v>
      </c>
      <c r="Y129" s="214">
        <v>519</v>
      </c>
    </row>
    <row r="130" spans="21:25">
      <c r="U130" s="209"/>
      <c r="V130" s="229" t="s">
        <v>564</v>
      </c>
      <c r="W130" s="210" t="str">
        <f t="shared" si="1"/>
        <v>滝上町</v>
      </c>
      <c r="X130" s="225">
        <v>59</v>
      </c>
      <c r="Y130" s="214">
        <v>520</v>
      </c>
    </row>
    <row r="131" spans="21:25">
      <c r="U131" s="209"/>
      <c r="V131" s="229" t="s">
        <v>565</v>
      </c>
      <c r="W131" s="210" t="str">
        <f t="shared" si="1"/>
        <v>興部町</v>
      </c>
      <c r="X131" s="225">
        <v>59</v>
      </c>
      <c r="Y131" s="214">
        <v>521</v>
      </c>
    </row>
    <row r="132" spans="21:25">
      <c r="U132" s="209"/>
      <c r="V132" s="229" t="s">
        <v>566</v>
      </c>
      <c r="W132" s="210" t="str">
        <f t="shared" si="1"/>
        <v>西興部</v>
      </c>
      <c r="X132" s="225">
        <v>59</v>
      </c>
      <c r="Y132" s="214">
        <v>522</v>
      </c>
    </row>
    <row r="133" spans="21:25">
      <c r="U133" s="209"/>
      <c r="V133" s="229" t="s">
        <v>567</v>
      </c>
      <c r="W133" s="210" t="str">
        <f t="shared" si="1"/>
        <v>雄武町</v>
      </c>
      <c r="X133" s="225">
        <v>59</v>
      </c>
      <c r="Y133" s="214">
        <v>523</v>
      </c>
    </row>
    <row r="134" spans="21:25">
      <c r="U134" s="209"/>
      <c r="V134" s="229" t="s">
        <v>568</v>
      </c>
      <c r="W134" s="210" t="str">
        <f t="shared" ref="W134:W197" si="2">LEFT(V134,3)</f>
        <v>大空町</v>
      </c>
      <c r="X134" s="225">
        <v>59</v>
      </c>
      <c r="Y134" s="251">
        <v>524</v>
      </c>
    </row>
    <row r="135" spans="21:25">
      <c r="U135" s="232" t="s">
        <v>120</v>
      </c>
      <c r="V135" s="213" t="s">
        <v>569</v>
      </c>
      <c r="W135" s="210" t="str">
        <f t="shared" si="2"/>
        <v>室蘭市</v>
      </c>
      <c r="X135" s="225">
        <v>60</v>
      </c>
      <c r="Y135" s="214" t="s">
        <v>570</v>
      </c>
    </row>
    <row r="136" spans="21:25">
      <c r="U136" s="209"/>
      <c r="V136" s="213" t="s">
        <v>571</v>
      </c>
      <c r="W136" s="210" t="str">
        <f t="shared" si="2"/>
        <v>苫小牧</v>
      </c>
      <c r="X136" s="225">
        <v>60</v>
      </c>
      <c r="Y136" s="214" t="s">
        <v>572</v>
      </c>
    </row>
    <row r="137" spans="21:25">
      <c r="U137" s="209"/>
      <c r="V137" s="213" t="s">
        <v>573</v>
      </c>
      <c r="W137" s="210" t="str">
        <f t="shared" si="2"/>
        <v>登別市</v>
      </c>
      <c r="X137" s="225">
        <v>60</v>
      </c>
      <c r="Y137" s="214" t="s">
        <v>574</v>
      </c>
    </row>
    <row r="138" spans="21:25">
      <c r="U138" s="209"/>
      <c r="V138" s="213" t="s">
        <v>575</v>
      </c>
      <c r="W138" s="210" t="str">
        <f t="shared" si="2"/>
        <v>伊達市</v>
      </c>
      <c r="X138" s="225">
        <v>60</v>
      </c>
      <c r="Y138" s="214" t="s">
        <v>576</v>
      </c>
    </row>
    <row r="139" spans="21:25">
      <c r="U139" s="209"/>
      <c r="V139" s="229" t="s">
        <v>577</v>
      </c>
      <c r="W139" s="210" t="str">
        <f t="shared" si="2"/>
        <v>豊浦町</v>
      </c>
      <c r="X139" s="225">
        <v>60</v>
      </c>
      <c r="Y139" s="214">
        <v>551</v>
      </c>
    </row>
    <row r="140" spans="21:25">
      <c r="U140" s="209"/>
      <c r="V140" s="229" t="s">
        <v>578</v>
      </c>
      <c r="W140" s="210" t="str">
        <f t="shared" si="2"/>
        <v>壮瞥町</v>
      </c>
      <c r="X140" s="225">
        <v>60</v>
      </c>
      <c r="Y140" s="214">
        <v>555</v>
      </c>
    </row>
    <row r="141" spans="21:25">
      <c r="U141" s="209"/>
      <c r="V141" s="229" t="s">
        <v>579</v>
      </c>
      <c r="W141" s="210" t="str">
        <f t="shared" si="2"/>
        <v>白老町</v>
      </c>
      <c r="X141" s="225">
        <v>60</v>
      </c>
      <c r="Y141" s="214">
        <v>558</v>
      </c>
    </row>
    <row r="142" spans="21:25">
      <c r="U142" s="209"/>
      <c r="V142" s="229" t="s">
        <v>580</v>
      </c>
      <c r="W142" s="210" t="str">
        <f t="shared" si="2"/>
        <v>厚真町</v>
      </c>
      <c r="X142" s="225">
        <v>60</v>
      </c>
      <c r="Y142" s="214">
        <v>561</v>
      </c>
    </row>
    <row r="143" spans="21:25">
      <c r="U143" s="209"/>
      <c r="V143" s="229" t="s">
        <v>581</v>
      </c>
      <c r="W143" s="210" t="str">
        <f t="shared" si="2"/>
        <v>洞爺湖</v>
      </c>
      <c r="X143" s="225">
        <v>60</v>
      </c>
      <c r="Y143" s="214" t="s">
        <v>582</v>
      </c>
    </row>
    <row r="144" spans="21:25">
      <c r="U144" s="209"/>
      <c r="V144" s="229" t="s">
        <v>583</v>
      </c>
      <c r="W144" s="210" t="str">
        <f t="shared" si="2"/>
        <v>安平町</v>
      </c>
      <c r="X144" s="225">
        <v>60</v>
      </c>
      <c r="Y144" s="214" t="s">
        <v>584</v>
      </c>
    </row>
    <row r="145" spans="21:25">
      <c r="U145" s="244"/>
      <c r="V145" s="229" t="s">
        <v>585</v>
      </c>
      <c r="W145" s="210" t="str">
        <f t="shared" si="2"/>
        <v>むかわ</v>
      </c>
      <c r="X145" s="225">
        <v>60</v>
      </c>
      <c r="Y145" s="214" t="s">
        <v>586</v>
      </c>
    </row>
    <row r="146" spans="21:25">
      <c r="U146" s="209" t="s">
        <v>121</v>
      </c>
      <c r="V146" s="229" t="s">
        <v>587</v>
      </c>
      <c r="W146" s="210" t="str">
        <f t="shared" si="2"/>
        <v>日高町</v>
      </c>
      <c r="X146" s="225">
        <v>61</v>
      </c>
      <c r="Y146" s="214">
        <v>601</v>
      </c>
    </row>
    <row r="147" spans="21:25">
      <c r="U147" s="209"/>
      <c r="V147" s="229" t="s">
        <v>588</v>
      </c>
      <c r="W147" s="210" t="str">
        <f t="shared" si="2"/>
        <v>平取町</v>
      </c>
      <c r="X147" s="225">
        <v>61</v>
      </c>
      <c r="Y147" s="214">
        <v>602</v>
      </c>
    </row>
    <row r="148" spans="21:25">
      <c r="U148" s="209"/>
      <c r="V148" s="229" t="s">
        <v>589</v>
      </c>
      <c r="W148" s="210" t="str">
        <f t="shared" si="2"/>
        <v>新冠町</v>
      </c>
      <c r="X148" s="225">
        <v>61</v>
      </c>
      <c r="Y148" s="214">
        <v>604</v>
      </c>
    </row>
    <row r="149" spans="21:25">
      <c r="U149" s="209"/>
      <c r="V149" s="229" t="s">
        <v>590</v>
      </c>
      <c r="W149" s="210" t="str">
        <f t="shared" si="2"/>
        <v>浦河町</v>
      </c>
      <c r="X149" s="225">
        <v>61</v>
      </c>
      <c r="Y149" s="214">
        <v>607</v>
      </c>
    </row>
    <row r="150" spans="21:25">
      <c r="U150" s="209"/>
      <c r="V150" s="229" t="s">
        <v>591</v>
      </c>
      <c r="W150" s="210" t="str">
        <f t="shared" si="2"/>
        <v>様似町</v>
      </c>
      <c r="X150" s="225">
        <v>61</v>
      </c>
      <c r="Y150" s="214">
        <v>608</v>
      </c>
    </row>
    <row r="151" spans="21:25">
      <c r="U151" s="209"/>
      <c r="V151" s="229" t="s">
        <v>592</v>
      </c>
      <c r="W151" s="210" t="str">
        <f t="shared" si="2"/>
        <v>えりも</v>
      </c>
      <c r="X151" s="225">
        <v>61</v>
      </c>
      <c r="Y151" s="214">
        <v>609</v>
      </c>
    </row>
    <row r="152" spans="21:25">
      <c r="U152" s="209"/>
      <c r="V152" s="229" t="s">
        <v>593</v>
      </c>
      <c r="W152" s="210" t="str">
        <f t="shared" si="2"/>
        <v>新ひだ</v>
      </c>
      <c r="X152" s="225">
        <v>61</v>
      </c>
      <c r="Y152" s="251">
        <v>610</v>
      </c>
    </row>
    <row r="153" spans="21:25">
      <c r="U153" s="232" t="s">
        <v>122</v>
      </c>
      <c r="V153" s="213" t="s">
        <v>594</v>
      </c>
      <c r="W153" s="210" t="str">
        <f t="shared" si="2"/>
        <v>帯広市</v>
      </c>
      <c r="X153" s="225">
        <v>62</v>
      </c>
      <c r="Y153" s="214" t="s">
        <v>595</v>
      </c>
    </row>
    <row r="154" spans="21:25">
      <c r="U154" s="209"/>
      <c r="V154" s="229" t="s">
        <v>596</v>
      </c>
      <c r="W154" s="210" t="str">
        <f t="shared" si="2"/>
        <v>音更町</v>
      </c>
      <c r="X154" s="225">
        <v>62</v>
      </c>
      <c r="Y154" s="214">
        <v>651</v>
      </c>
    </row>
    <row r="155" spans="21:25">
      <c r="U155" s="209"/>
      <c r="V155" s="229" t="s">
        <v>597</v>
      </c>
      <c r="W155" s="210" t="str">
        <f t="shared" si="2"/>
        <v>士幌町</v>
      </c>
      <c r="X155" s="225">
        <v>62</v>
      </c>
      <c r="Y155" s="214">
        <v>652</v>
      </c>
    </row>
    <row r="156" spans="21:25">
      <c r="U156" s="209"/>
      <c r="V156" s="229" t="s">
        <v>598</v>
      </c>
      <c r="W156" s="210" t="str">
        <f t="shared" si="2"/>
        <v>上士幌</v>
      </c>
      <c r="X156" s="225">
        <v>62</v>
      </c>
      <c r="Y156" s="214">
        <v>653</v>
      </c>
    </row>
    <row r="157" spans="21:25">
      <c r="U157" s="209"/>
      <c r="V157" s="229" t="s">
        <v>599</v>
      </c>
      <c r="W157" s="210" t="str">
        <f t="shared" si="2"/>
        <v>鹿追町</v>
      </c>
      <c r="X157" s="225">
        <v>62</v>
      </c>
      <c r="Y157" s="214">
        <v>654</v>
      </c>
    </row>
    <row r="158" spans="21:25">
      <c r="U158" s="209"/>
      <c r="V158" s="229" t="s">
        <v>600</v>
      </c>
      <c r="W158" s="210" t="str">
        <f t="shared" si="2"/>
        <v>新得町</v>
      </c>
      <c r="X158" s="225">
        <v>62</v>
      </c>
      <c r="Y158" s="214">
        <v>655</v>
      </c>
    </row>
    <row r="159" spans="21:25">
      <c r="U159" s="209"/>
      <c r="V159" s="229" t="s">
        <v>601</v>
      </c>
      <c r="W159" s="210" t="str">
        <f t="shared" si="2"/>
        <v>清水町</v>
      </c>
      <c r="X159" s="225">
        <v>62</v>
      </c>
      <c r="Y159" s="214">
        <v>656</v>
      </c>
    </row>
    <row r="160" spans="21:25">
      <c r="U160" s="209"/>
      <c r="V160" s="229" t="s">
        <v>602</v>
      </c>
      <c r="W160" s="210" t="str">
        <f t="shared" si="2"/>
        <v>芽室町</v>
      </c>
      <c r="X160" s="225">
        <v>62</v>
      </c>
      <c r="Y160" s="214">
        <v>657</v>
      </c>
    </row>
    <row r="161" spans="21:25">
      <c r="U161" s="209"/>
      <c r="V161" s="229" t="s">
        <v>603</v>
      </c>
      <c r="W161" s="210" t="str">
        <f t="shared" si="2"/>
        <v>中札内</v>
      </c>
      <c r="X161" s="225">
        <v>62</v>
      </c>
      <c r="Y161" s="214">
        <v>658</v>
      </c>
    </row>
    <row r="162" spans="21:25">
      <c r="U162" s="209"/>
      <c r="V162" s="229" t="s">
        <v>604</v>
      </c>
      <c r="W162" s="210" t="str">
        <f t="shared" si="2"/>
        <v>更別村</v>
      </c>
      <c r="X162" s="225">
        <v>62</v>
      </c>
      <c r="Y162" s="214">
        <v>659</v>
      </c>
    </row>
    <row r="163" spans="21:25">
      <c r="U163" s="209"/>
      <c r="V163" s="229" t="s">
        <v>605</v>
      </c>
      <c r="W163" s="210" t="str">
        <f t="shared" si="2"/>
        <v>大樹町</v>
      </c>
      <c r="X163" s="225">
        <v>62</v>
      </c>
      <c r="Y163" s="214">
        <v>661</v>
      </c>
    </row>
    <row r="164" spans="21:25">
      <c r="U164" s="209"/>
      <c r="V164" s="229" t="s">
        <v>606</v>
      </c>
      <c r="W164" s="210" t="str">
        <f t="shared" si="2"/>
        <v>広尾町</v>
      </c>
      <c r="X164" s="225">
        <v>62</v>
      </c>
      <c r="Y164" s="214">
        <v>662</v>
      </c>
    </row>
    <row r="165" spans="21:25">
      <c r="U165" s="209"/>
      <c r="V165" s="229" t="s">
        <v>607</v>
      </c>
      <c r="W165" s="210" t="str">
        <f t="shared" si="2"/>
        <v>幕別町</v>
      </c>
      <c r="X165" s="225">
        <v>62</v>
      </c>
      <c r="Y165" s="214">
        <v>663</v>
      </c>
    </row>
    <row r="166" spans="21:25">
      <c r="U166" s="209"/>
      <c r="V166" s="229" t="s">
        <v>608</v>
      </c>
      <c r="W166" s="210" t="str">
        <f t="shared" si="2"/>
        <v>池田町</v>
      </c>
      <c r="X166" s="225">
        <v>62</v>
      </c>
      <c r="Y166" s="214">
        <v>664</v>
      </c>
    </row>
    <row r="167" spans="21:25">
      <c r="U167" s="209"/>
      <c r="V167" s="229" t="s">
        <v>609</v>
      </c>
      <c r="W167" s="210" t="str">
        <f t="shared" si="2"/>
        <v>豊頃町</v>
      </c>
      <c r="X167" s="225">
        <v>62</v>
      </c>
      <c r="Y167" s="214">
        <v>665</v>
      </c>
    </row>
    <row r="168" spans="21:25">
      <c r="U168" s="209"/>
      <c r="V168" s="229" t="s">
        <v>610</v>
      </c>
      <c r="W168" s="210" t="str">
        <f t="shared" si="2"/>
        <v>本別町</v>
      </c>
      <c r="X168" s="225">
        <v>62</v>
      </c>
      <c r="Y168" s="214">
        <v>666</v>
      </c>
    </row>
    <row r="169" spans="21:25">
      <c r="U169" s="209"/>
      <c r="V169" s="229" t="s">
        <v>611</v>
      </c>
      <c r="W169" s="210" t="str">
        <f t="shared" si="2"/>
        <v>足寄町</v>
      </c>
      <c r="X169" s="225">
        <v>62</v>
      </c>
      <c r="Y169" s="214">
        <v>667</v>
      </c>
    </row>
    <row r="170" spans="21:25">
      <c r="U170" s="209"/>
      <c r="V170" s="229" t="s">
        <v>612</v>
      </c>
      <c r="W170" s="210" t="str">
        <f t="shared" si="2"/>
        <v>陸別町</v>
      </c>
      <c r="X170" s="225">
        <v>62</v>
      </c>
      <c r="Y170" s="214">
        <v>668</v>
      </c>
    </row>
    <row r="171" spans="21:25">
      <c r="U171" s="244"/>
      <c r="V171" s="229" t="s">
        <v>613</v>
      </c>
      <c r="W171" s="210" t="str">
        <f t="shared" si="2"/>
        <v>浦幌町</v>
      </c>
      <c r="X171" s="225">
        <v>62</v>
      </c>
      <c r="Y171" s="214">
        <v>669</v>
      </c>
    </row>
    <row r="172" spans="21:25">
      <c r="U172" s="209" t="s">
        <v>123</v>
      </c>
      <c r="V172" s="213" t="s">
        <v>614</v>
      </c>
      <c r="W172" s="210" t="str">
        <f t="shared" si="2"/>
        <v>釧路市</v>
      </c>
      <c r="X172" s="225">
        <v>63</v>
      </c>
      <c r="Y172" s="214" t="s">
        <v>615</v>
      </c>
    </row>
    <row r="173" spans="21:25">
      <c r="U173" s="209"/>
      <c r="V173" s="229" t="s">
        <v>616</v>
      </c>
      <c r="W173" s="210" t="str">
        <f t="shared" si="2"/>
        <v>釧路町</v>
      </c>
      <c r="X173" s="225">
        <v>63</v>
      </c>
      <c r="Y173" s="214">
        <v>701</v>
      </c>
    </row>
    <row r="174" spans="21:25">
      <c r="U174" s="209"/>
      <c r="V174" s="229" t="s">
        <v>617</v>
      </c>
      <c r="W174" s="210" t="str">
        <f t="shared" si="2"/>
        <v>厚岸町</v>
      </c>
      <c r="X174" s="225">
        <v>63</v>
      </c>
      <c r="Y174" s="214">
        <v>702</v>
      </c>
    </row>
    <row r="175" spans="21:25">
      <c r="U175" s="209"/>
      <c r="V175" s="229" t="s">
        <v>618</v>
      </c>
      <c r="W175" s="210" t="str">
        <f t="shared" si="2"/>
        <v>浜中町</v>
      </c>
      <c r="X175" s="225">
        <v>63</v>
      </c>
      <c r="Y175" s="214">
        <v>703</v>
      </c>
    </row>
    <row r="176" spans="21:25">
      <c r="U176" s="209"/>
      <c r="V176" s="229" t="s">
        <v>619</v>
      </c>
      <c r="W176" s="210" t="str">
        <f t="shared" si="2"/>
        <v>標茶町</v>
      </c>
      <c r="X176" s="225">
        <v>63</v>
      </c>
      <c r="Y176" s="214">
        <v>704</v>
      </c>
    </row>
    <row r="177" spans="21:25">
      <c r="U177" s="209"/>
      <c r="V177" s="229" t="s">
        <v>620</v>
      </c>
      <c r="W177" s="210" t="str">
        <f t="shared" si="2"/>
        <v>弟子屈</v>
      </c>
      <c r="X177" s="225">
        <v>63</v>
      </c>
      <c r="Y177" s="214">
        <v>705</v>
      </c>
    </row>
    <row r="178" spans="21:25">
      <c r="U178" s="209"/>
      <c r="V178" s="229" t="s">
        <v>621</v>
      </c>
      <c r="W178" s="210" t="str">
        <f t="shared" si="2"/>
        <v>鶴居村</v>
      </c>
      <c r="X178" s="225">
        <v>63</v>
      </c>
      <c r="Y178" s="214">
        <v>707</v>
      </c>
    </row>
    <row r="179" spans="21:25">
      <c r="U179" s="209"/>
      <c r="V179" s="229" t="s">
        <v>622</v>
      </c>
      <c r="W179" s="210" t="str">
        <f t="shared" si="2"/>
        <v>白糠町</v>
      </c>
      <c r="X179" s="225">
        <v>63</v>
      </c>
      <c r="Y179" s="214">
        <v>708</v>
      </c>
    </row>
    <row r="180" spans="21:25">
      <c r="U180" s="232" t="s">
        <v>124</v>
      </c>
      <c r="V180" s="213" t="s">
        <v>623</v>
      </c>
      <c r="W180" s="210" t="str">
        <f t="shared" si="2"/>
        <v>根室市</v>
      </c>
      <c r="X180" s="225">
        <v>64</v>
      </c>
      <c r="Y180" s="214" t="s">
        <v>624</v>
      </c>
    </row>
    <row r="181" spans="21:25">
      <c r="U181" s="209"/>
      <c r="V181" s="229" t="s">
        <v>625</v>
      </c>
      <c r="W181" s="210" t="str">
        <f t="shared" si="2"/>
        <v>別海町</v>
      </c>
      <c r="X181" s="225">
        <v>64</v>
      </c>
      <c r="Y181" s="214">
        <v>751</v>
      </c>
    </row>
    <row r="182" spans="21:25">
      <c r="U182" s="209"/>
      <c r="V182" s="229" t="s">
        <v>626</v>
      </c>
      <c r="W182" s="210" t="str">
        <f t="shared" si="2"/>
        <v>中標津</v>
      </c>
      <c r="X182" s="225">
        <v>64</v>
      </c>
      <c r="Y182" s="214">
        <v>752</v>
      </c>
    </row>
    <row r="183" spans="21:25">
      <c r="U183" s="209"/>
      <c r="V183" s="229" t="s">
        <v>627</v>
      </c>
      <c r="W183" s="210" t="str">
        <f t="shared" si="2"/>
        <v>標津町</v>
      </c>
      <c r="X183" s="225">
        <v>64</v>
      </c>
      <c r="Y183" s="214">
        <v>753</v>
      </c>
    </row>
    <row r="184" spans="21:25">
      <c r="U184" s="244"/>
      <c r="V184" s="229" t="s">
        <v>628</v>
      </c>
      <c r="W184" s="210" t="str">
        <f t="shared" si="2"/>
        <v>羅臼町</v>
      </c>
      <c r="X184" s="225">
        <v>64</v>
      </c>
      <c r="Y184" s="214">
        <v>754</v>
      </c>
    </row>
    <row r="185" spans="21:25">
      <c r="U185" s="209" t="s">
        <v>418</v>
      </c>
      <c r="V185" s="252" t="s">
        <v>629</v>
      </c>
      <c r="W185" s="210" t="str">
        <f t="shared" si="2"/>
        <v>青森県</v>
      </c>
      <c r="X185" s="253" t="s">
        <v>630</v>
      </c>
      <c r="Y185" s="254">
        <v>902</v>
      </c>
    </row>
    <row r="186" spans="21:25">
      <c r="U186" s="209"/>
      <c r="V186" s="252" t="s">
        <v>631</v>
      </c>
      <c r="W186" s="210" t="str">
        <f t="shared" si="2"/>
        <v>岩手県</v>
      </c>
      <c r="X186" s="253" t="s">
        <v>632</v>
      </c>
      <c r="Y186" s="254">
        <v>903</v>
      </c>
    </row>
    <row r="187" spans="21:25">
      <c r="U187" s="209"/>
      <c r="V187" s="252" t="s">
        <v>633</v>
      </c>
      <c r="W187" s="210" t="str">
        <f t="shared" si="2"/>
        <v>宮城県</v>
      </c>
      <c r="X187" s="253" t="s">
        <v>634</v>
      </c>
      <c r="Y187" s="254">
        <v>904</v>
      </c>
    </row>
    <row r="188" spans="21:25">
      <c r="U188" s="209"/>
      <c r="V188" s="252" t="s">
        <v>635</v>
      </c>
      <c r="W188" s="210" t="str">
        <f t="shared" si="2"/>
        <v>秋田県</v>
      </c>
      <c r="X188" s="253" t="s">
        <v>636</v>
      </c>
      <c r="Y188" s="254">
        <v>905</v>
      </c>
    </row>
    <row r="189" spans="21:25">
      <c r="U189" s="209"/>
      <c r="V189" s="252" t="s">
        <v>637</v>
      </c>
      <c r="W189" s="210" t="str">
        <f t="shared" si="2"/>
        <v>山形県</v>
      </c>
      <c r="X189" s="253" t="s">
        <v>638</v>
      </c>
      <c r="Y189" s="254">
        <v>906</v>
      </c>
    </row>
    <row r="190" spans="21:25">
      <c r="U190" s="209"/>
      <c r="V190" s="252" t="s">
        <v>639</v>
      </c>
      <c r="W190" s="210" t="str">
        <f t="shared" si="2"/>
        <v>福島県</v>
      </c>
      <c r="X190" s="253" t="s">
        <v>640</v>
      </c>
      <c r="Y190" s="254">
        <v>907</v>
      </c>
    </row>
    <row r="191" spans="21:25">
      <c r="U191" s="209"/>
      <c r="V191" s="252" t="s">
        <v>641</v>
      </c>
      <c r="W191" s="210" t="str">
        <f t="shared" si="2"/>
        <v>茨城県</v>
      </c>
      <c r="X191" s="253" t="s">
        <v>642</v>
      </c>
      <c r="Y191" s="254">
        <v>908</v>
      </c>
    </row>
    <row r="192" spans="21:25">
      <c r="U192" s="209"/>
      <c r="V192" s="252" t="s">
        <v>643</v>
      </c>
      <c r="W192" s="210" t="str">
        <f t="shared" si="2"/>
        <v>栃木県</v>
      </c>
      <c r="X192" s="253" t="s">
        <v>644</v>
      </c>
      <c r="Y192" s="254">
        <v>909</v>
      </c>
    </row>
    <row r="193" spans="21:25">
      <c r="U193" s="209"/>
      <c r="V193" s="252" t="s">
        <v>645</v>
      </c>
      <c r="W193" s="210" t="str">
        <f t="shared" si="2"/>
        <v>群馬県</v>
      </c>
      <c r="X193" s="253" t="s">
        <v>646</v>
      </c>
      <c r="Y193" s="254">
        <v>910</v>
      </c>
    </row>
    <row r="194" spans="21:25">
      <c r="U194" s="209"/>
      <c r="V194" s="252" t="s">
        <v>647</v>
      </c>
      <c r="W194" s="210" t="str">
        <f t="shared" si="2"/>
        <v>埼玉県</v>
      </c>
      <c r="X194" s="253" t="s">
        <v>648</v>
      </c>
      <c r="Y194" s="254">
        <v>911</v>
      </c>
    </row>
    <row r="195" spans="21:25">
      <c r="U195" s="209"/>
      <c r="V195" s="252" t="s">
        <v>649</v>
      </c>
      <c r="W195" s="210" t="str">
        <f t="shared" si="2"/>
        <v>千葉県</v>
      </c>
      <c r="X195" s="253" t="s">
        <v>650</v>
      </c>
      <c r="Y195" s="254">
        <v>912</v>
      </c>
    </row>
    <row r="196" spans="21:25">
      <c r="U196" s="209"/>
      <c r="V196" s="252" t="s">
        <v>651</v>
      </c>
      <c r="W196" s="210" t="str">
        <f t="shared" si="2"/>
        <v>東京都</v>
      </c>
      <c r="X196" s="253" t="s">
        <v>652</v>
      </c>
      <c r="Y196" s="254">
        <v>913</v>
      </c>
    </row>
    <row r="197" spans="21:25">
      <c r="U197" s="209"/>
      <c r="V197" s="252" t="s">
        <v>653</v>
      </c>
      <c r="W197" s="210" t="str">
        <f t="shared" si="2"/>
        <v>神奈川</v>
      </c>
      <c r="X197" s="253" t="s">
        <v>654</v>
      </c>
      <c r="Y197" s="254">
        <v>914</v>
      </c>
    </row>
    <row r="198" spans="21:25">
      <c r="U198" s="209"/>
      <c r="V198" s="252" t="s">
        <v>655</v>
      </c>
      <c r="W198" s="210" t="str">
        <f t="shared" ref="W198:W230" si="3">LEFT(V198,3)</f>
        <v>新潟県</v>
      </c>
      <c r="X198" s="253" t="s">
        <v>656</v>
      </c>
      <c r="Y198" s="254">
        <v>915</v>
      </c>
    </row>
    <row r="199" spans="21:25">
      <c r="U199" s="209"/>
      <c r="V199" s="252" t="s">
        <v>657</v>
      </c>
      <c r="W199" s="210" t="str">
        <f t="shared" si="3"/>
        <v>富山県</v>
      </c>
      <c r="X199" s="253" t="s">
        <v>658</v>
      </c>
      <c r="Y199" s="254">
        <v>916</v>
      </c>
    </row>
    <row r="200" spans="21:25">
      <c r="U200" s="209"/>
      <c r="V200" s="252" t="s">
        <v>659</v>
      </c>
      <c r="W200" s="210" t="str">
        <f t="shared" si="3"/>
        <v>石川県</v>
      </c>
      <c r="X200" s="253" t="s">
        <v>660</v>
      </c>
      <c r="Y200" s="254">
        <v>917</v>
      </c>
    </row>
    <row r="201" spans="21:25">
      <c r="U201" s="209"/>
      <c r="V201" s="252" t="s">
        <v>661</v>
      </c>
      <c r="W201" s="210" t="str">
        <f t="shared" si="3"/>
        <v>福井県</v>
      </c>
      <c r="X201" s="255" t="s">
        <v>662</v>
      </c>
      <c r="Y201" s="254">
        <v>918</v>
      </c>
    </row>
    <row r="202" spans="21:25">
      <c r="U202" s="209"/>
      <c r="V202" s="252" t="s">
        <v>663</v>
      </c>
      <c r="W202" s="210" t="str">
        <f t="shared" si="3"/>
        <v>山梨県</v>
      </c>
      <c r="X202" s="253" t="s">
        <v>664</v>
      </c>
      <c r="Y202" s="254">
        <v>919</v>
      </c>
    </row>
    <row r="203" spans="21:25">
      <c r="U203" s="209"/>
      <c r="V203" s="252" t="s">
        <v>665</v>
      </c>
      <c r="W203" s="210" t="str">
        <f t="shared" si="3"/>
        <v>長野県</v>
      </c>
      <c r="X203" s="253" t="s">
        <v>666</v>
      </c>
      <c r="Y203" s="254">
        <v>920</v>
      </c>
    </row>
    <row r="204" spans="21:25">
      <c r="U204" s="209"/>
      <c r="V204" s="252" t="s">
        <v>667</v>
      </c>
      <c r="W204" s="210" t="str">
        <f t="shared" si="3"/>
        <v>岐阜県</v>
      </c>
      <c r="X204" s="253" t="s">
        <v>668</v>
      </c>
      <c r="Y204" s="254">
        <v>921</v>
      </c>
    </row>
    <row r="205" spans="21:25">
      <c r="U205" s="209"/>
      <c r="V205" s="252" t="s">
        <v>669</v>
      </c>
      <c r="W205" s="210" t="str">
        <f t="shared" si="3"/>
        <v>静岡県</v>
      </c>
      <c r="X205" s="253" t="s">
        <v>670</v>
      </c>
      <c r="Y205" s="254">
        <v>922</v>
      </c>
    </row>
    <row r="206" spans="21:25">
      <c r="U206" s="209"/>
      <c r="V206" s="252" t="s">
        <v>671</v>
      </c>
      <c r="W206" s="210" t="str">
        <f t="shared" si="3"/>
        <v>愛知県</v>
      </c>
      <c r="X206" s="253" t="s">
        <v>672</v>
      </c>
      <c r="Y206" s="254">
        <v>923</v>
      </c>
    </row>
    <row r="207" spans="21:25">
      <c r="U207" s="209"/>
      <c r="V207" s="252" t="s">
        <v>673</v>
      </c>
      <c r="W207" s="210" t="str">
        <f t="shared" si="3"/>
        <v>三重県</v>
      </c>
      <c r="X207" s="253" t="s">
        <v>674</v>
      </c>
      <c r="Y207" s="254">
        <v>924</v>
      </c>
    </row>
    <row r="208" spans="21:25">
      <c r="U208" s="209"/>
      <c r="V208" s="252" t="s">
        <v>675</v>
      </c>
      <c r="W208" s="210" t="str">
        <f t="shared" si="3"/>
        <v>滋賀県</v>
      </c>
      <c r="X208" s="253" t="s">
        <v>676</v>
      </c>
      <c r="Y208" s="254">
        <v>925</v>
      </c>
    </row>
    <row r="209" spans="21:25">
      <c r="U209" s="209"/>
      <c r="V209" s="252" t="s">
        <v>677</v>
      </c>
      <c r="W209" s="210" t="str">
        <f t="shared" si="3"/>
        <v>京都府</v>
      </c>
      <c r="X209" s="253" t="s">
        <v>678</v>
      </c>
      <c r="Y209" s="254">
        <v>926</v>
      </c>
    </row>
    <row r="210" spans="21:25">
      <c r="U210" s="209"/>
      <c r="V210" s="252" t="s">
        <v>679</v>
      </c>
      <c r="W210" s="210" t="str">
        <f t="shared" si="3"/>
        <v>大阪府</v>
      </c>
      <c r="X210" s="253" t="s">
        <v>680</v>
      </c>
      <c r="Y210" s="254">
        <v>927</v>
      </c>
    </row>
    <row r="211" spans="21:25">
      <c r="U211" s="209"/>
      <c r="V211" s="252" t="s">
        <v>681</v>
      </c>
      <c r="W211" s="210" t="str">
        <f t="shared" si="3"/>
        <v>兵庫県</v>
      </c>
      <c r="X211" s="253" t="s">
        <v>682</v>
      </c>
      <c r="Y211" s="254">
        <v>928</v>
      </c>
    </row>
    <row r="212" spans="21:25">
      <c r="U212" s="209"/>
      <c r="V212" s="252" t="s">
        <v>683</v>
      </c>
      <c r="W212" s="210" t="str">
        <f t="shared" si="3"/>
        <v>奈良県</v>
      </c>
      <c r="X212" s="253" t="s">
        <v>684</v>
      </c>
      <c r="Y212" s="254">
        <v>929</v>
      </c>
    </row>
    <row r="213" spans="21:25">
      <c r="U213" s="209"/>
      <c r="V213" s="252" t="s">
        <v>685</v>
      </c>
      <c r="W213" s="210" t="str">
        <f t="shared" si="3"/>
        <v>和歌山</v>
      </c>
      <c r="X213" s="253" t="s">
        <v>686</v>
      </c>
      <c r="Y213" s="254">
        <v>930</v>
      </c>
    </row>
    <row r="214" spans="21:25">
      <c r="U214" s="209"/>
      <c r="V214" s="252" t="s">
        <v>687</v>
      </c>
      <c r="W214" s="210" t="str">
        <f t="shared" si="3"/>
        <v>鳥取県</v>
      </c>
      <c r="X214" s="253" t="s">
        <v>688</v>
      </c>
      <c r="Y214" s="254">
        <v>931</v>
      </c>
    </row>
    <row r="215" spans="21:25">
      <c r="U215" s="209"/>
      <c r="V215" s="252" t="s">
        <v>689</v>
      </c>
      <c r="W215" s="210" t="str">
        <f t="shared" si="3"/>
        <v>島根県</v>
      </c>
      <c r="X215" s="253" t="s">
        <v>690</v>
      </c>
      <c r="Y215" s="254">
        <v>932</v>
      </c>
    </row>
    <row r="216" spans="21:25">
      <c r="U216" s="209"/>
      <c r="V216" s="252" t="s">
        <v>691</v>
      </c>
      <c r="W216" s="210" t="str">
        <f t="shared" si="3"/>
        <v>岡山県</v>
      </c>
      <c r="X216" s="253" t="s">
        <v>692</v>
      </c>
      <c r="Y216" s="254">
        <v>933</v>
      </c>
    </row>
    <row r="217" spans="21:25">
      <c r="U217" s="209"/>
      <c r="V217" s="252" t="s">
        <v>693</v>
      </c>
      <c r="W217" s="210" t="str">
        <f t="shared" si="3"/>
        <v>広島県</v>
      </c>
      <c r="X217" s="253" t="s">
        <v>694</v>
      </c>
      <c r="Y217" s="254">
        <v>934</v>
      </c>
    </row>
    <row r="218" spans="21:25">
      <c r="U218" s="209"/>
      <c r="V218" s="252" t="s">
        <v>695</v>
      </c>
      <c r="W218" s="210" t="str">
        <f t="shared" si="3"/>
        <v>山口県</v>
      </c>
      <c r="X218" s="253" t="s">
        <v>696</v>
      </c>
      <c r="Y218" s="254">
        <v>935</v>
      </c>
    </row>
    <row r="219" spans="21:25">
      <c r="U219" s="209"/>
      <c r="V219" s="252" t="s">
        <v>697</v>
      </c>
      <c r="W219" s="210" t="str">
        <f t="shared" si="3"/>
        <v>徳島県</v>
      </c>
      <c r="X219" s="253" t="s">
        <v>698</v>
      </c>
      <c r="Y219" s="254">
        <v>936</v>
      </c>
    </row>
    <row r="220" spans="21:25">
      <c r="U220" s="209"/>
      <c r="V220" s="252" t="s">
        <v>699</v>
      </c>
      <c r="W220" s="210" t="str">
        <f t="shared" si="3"/>
        <v>香川県</v>
      </c>
      <c r="X220" s="253" t="s">
        <v>700</v>
      </c>
      <c r="Y220" s="254">
        <v>937</v>
      </c>
    </row>
    <row r="221" spans="21:25">
      <c r="U221" s="209"/>
      <c r="V221" s="252" t="s">
        <v>701</v>
      </c>
      <c r="W221" s="210" t="str">
        <f t="shared" si="3"/>
        <v>愛媛県</v>
      </c>
      <c r="X221" s="253" t="s">
        <v>702</v>
      </c>
      <c r="Y221" s="254">
        <v>938</v>
      </c>
    </row>
    <row r="222" spans="21:25">
      <c r="U222" s="209"/>
      <c r="V222" s="252" t="s">
        <v>703</v>
      </c>
      <c r="W222" s="210" t="str">
        <f t="shared" si="3"/>
        <v>高知県</v>
      </c>
      <c r="X222" s="253" t="s">
        <v>704</v>
      </c>
      <c r="Y222" s="254">
        <v>939</v>
      </c>
    </row>
    <row r="223" spans="21:25">
      <c r="U223" s="209"/>
      <c r="V223" s="252" t="s">
        <v>705</v>
      </c>
      <c r="W223" s="210" t="str">
        <f t="shared" si="3"/>
        <v>福岡県</v>
      </c>
      <c r="X223" s="253" t="s">
        <v>706</v>
      </c>
      <c r="Y223" s="254">
        <v>940</v>
      </c>
    </row>
    <row r="224" spans="21:25">
      <c r="U224" s="209"/>
      <c r="V224" s="252" t="s">
        <v>707</v>
      </c>
      <c r="W224" s="210" t="str">
        <f t="shared" si="3"/>
        <v>佐賀県</v>
      </c>
      <c r="X224" s="253" t="s">
        <v>708</v>
      </c>
      <c r="Y224" s="254">
        <v>941</v>
      </c>
    </row>
    <row r="225" spans="21:25">
      <c r="U225" s="209"/>
      <c r="V225" s="252" t="s">
        <v>709</v>
      </c>
      <c r="W225" s="210" t="str">
        <f t="shared" si="3"/>
        <v>長崎県</v>
      </c>
      <c r="X225" s="253" t="s">
        <v>710</v>
      </c>
      <c r="Y225" s="254">
        <v>942</v>
      </c>
    </row>
    <row r="226" spans="21:25">
      <c r="U226" s="209"/>
      <c r="V226" s="252" t="s">
        <v>711</v>
      </c>
      <c r="W226" s="210" t="str">
        <f t="shared" si="3"/>
        <v>熊本県</v>
      </c>
      <c r="X226" s="253" t="s">
        <v>712</v>
      </c>
      <c r="Y226" s="254">
        <v>943</v>
      </c>
    </row>
    <row r="227" spans="21:25">
      <c r="U227" s="209"/>
      <c r="V227" s="252" t="s">
        <v>713</v>
      </c>
      <c r="W227" s="210" t="str">
        <f t="shared" si="3"/>
        <v>大分県</v>
      </c>
      <c r="X227" s="253" t="s">
        <v>714</v>
      </c>
      <c r="Y227" s="254">
        <v>944</v>
      </c>
    </row>
    <row r="228" spans="21:25">
      <c r="U228" s="209"/>
      <c r="V228" s="252" t="s">
        <v>715</v>
      </c>
      <c r="W228" s="210" t="str">
        <f t="shared" si="3"/>
        <v>宮崎県</v>
      </c>
      <c r="X228" s="253" t="s">
        <v>716</v>
      </c>
      <c r="Y228" s="254">
        <v>945</v>
      </c>
    </row>
    <row r="229" spans="21:25">
      <c r="U229" s="209"/>
      <c r="V229" s="252" t="s">
        <v>717</v>
      </c>
      <c r="W229" s="210" t="str">
        <f t="shared" si="3"/>
        <v>鹿児島</v>
      </c>
      <c r="X229" s="253" t="s">
        <v>718</v>
      </c>
      <c r="Y229" s="254">
        <v>946</v>
      </c>
    </row>
    <row r="230" spans="21:25">
      <c r="U230" s="244"/>
      <c r="V230" s="252" t="s">
        <v>719</v>
      </c>
      <c r="W230" s="210" t="str">
        <f t="shared" si="3"/>
        <v>沖縄県</v>
      </c>
      <c r="X230" s="253" t="s">
        <v>720</v>
      </c>
      <c r="Y230" s="254">
        <v>947</v>
      </c>
    </row>
  </sheetData>
  <phoneticPr fontId="4"/>
  <pageMargins left="0.7" right="0.7" top="0.75" bottom="0.75" header="0.3" footer="0.3"/>
  <pageSetup paperSize="9" orientation="portrait"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fitToPage="1"/>
  </sheetPr>
  <dimension ref="A1:FK79"/>
  <sheetViews>
    <sheetView showGridLines="0" zoomScale="55" zoomScaleNormal="55" zoomScaleSheetLayoutView="100" workbookViewId="0">
      <selection activeCell="CU7" sqref="CU7"/>
    </sheetView>
  </sheetViews>
  <sheetFormatPr defaultColWidth="2.625" defaultRowHeight="13.5"/>
  <cols>
    <col min="1" max="1" width="4" style="206" customWidth="1"/>
    <col min="2" max="95" width="2.125" style="206" customWidth="1"/>
    <col min="96" max="96" width="1.375" style="206" customWidth="1"/>
    <col min="97" max="97" width="2.625" style="643" customWidth="1"/>
    <col min="98" max="132" width="2.625" style="206" customWidth="1"/>
    <col min="133" max="16384" width="2.625" style="206"/>
  </cols>
  <sheetData>
    <row r="1" spans="1:167" s="427" customFormat="1" ht="20.25" customHeight="1">
      <c r="A1" s="426"/>
      <c r="H1" s="428" t="s">
        <v>721</v>
      </c>
      <c r="I1" s="429" t="s">
        <v>0</v>
      </c>
      <c r="J1" s="430"/>
      <c r="K1" s="430"/>
      <c r="L1" s="430"/>
      <c r="M1" s="430"/>
      <c r="N1" s="430"/>
      <c r="O1" s="430"/>
      <c r="P1" s="430"/>
      <c r="Q1" s="431"/>
      <c r="R1" s="430"/>
      <c r="S1" s="430"/>
      <c r="T1" s="430"/>
      <c r="U1" s="430"/>
      <c r="V1" s="430"/>
      <c r="BM1" s="914" t="s">
        <v>1</v>
      </c>
      <c r="BN1" s="914"/>
      <c r="BO1" s="914"/>
      <c r="BP1" s="914"/>
      <c r="BQ1" s="914"/>
      <c r="BR1" s="914"/>
      <c r="BS1" s="914"/>
      <c r="BT1" s="914"/>
      <c r="BU1" s="914"/>
      <c r="BV1" s="914"/>
      <c r="BW1" s="914"/>
      <c r="BX1" s="914"/>
      <c r="BY1" s="914"/>
      <c r="BZ1" s="914"/>
      <c r="CA1" s="914"/>
      <c r="CB1" s="914"/>
      <c r="CC1" s="914"/>
      <c r="CD1" s="914"/>
      <c r="CL1" s="915"/>
      <c r="CM1" s="915"/>
      <c r="CN1" s="915"/>
      <c r="CO1" s="915"/>
      <c r="CP1" s="915"/>
      <c r="CQ1" s="915"/>
      <c r="CS1" s="642"/>
    </row>
    <row r="2" spans="1:167" s="436" customFormat="1" ht="23.25" customHeight="1">
      <c r="A2" s="432"/>
      <c r="B2" s="432"/>
      <c r="C2" s="433"/>
      <c r="D2" s="433"/>
      <c r="E2" s="433"/>
      <c r="F2" s="916" t="s">
        <v>2</v>
      </c>
      <c r="G2" s="917"/>
      <c r="H2" s="917"/>
      <c r="I2" s="918"/>
      <c r="J2" s="922" t="s">
        <v>3</v>
      </c>
      <c r="K2" s="923"/>
      <c r="L2" s="923"/>
      <c r="M2" s="923"/>
      <c r="N2" s="923"/>
      <c r="O2" s="923"/>
      <c r="P2" s="924"/>
      <c r="Q2" s="924"/>
      <c r="R2" s="924"/>
      <c r="S2" s="924"/>
      <c r="T2" s="924"/>
      <c r="U2" s="924"/>
      <c r="V2" s="924"/>
      <c r="W2" s="925" t="s">
        <v>4</v>
      </c>
      <c r="X2" s="925"/>
      <c r="Y2" s="925"/>
      <c r="Z2" s="925"/>
      <c r="AA2" s="925"/>
      <c r="AB2" s="925"/>
      <c r="AC2" s="925"/>
      <c r="AD2" s="925"/>
      <c r="AE2" s="925"/>
      <c r="AF2" s="925"/>
      <c r="AG2" s="925"/>
      <c r="AH2" s="925"/>
      <c r="AI2" s="925"/>
      <c r="AJ2" s="925"/>
      <c r="AK2" s="434"/>
      <c r="AL2" s="434"/>
      <c r="AM2" s="434"/>
      <c r="AN2" s="434"/>
      <c r="AO2" s="434"/>
      <c r="AP2" s="434"/>
      <c r="AQ2" s="434"/>
      <c r="AR2" s="434"/>
      <c r="AS2" s="434"/>
      <c r="AT2" s="434"/>
      <c r="AU2" s="434"/>
      <c r="AV2" s="434"/>
      <c r="AW2" s="434"/>
      <c r="AX2" s="434"/>
      <c r="AY2" s="435"/>
      <c r="AZ2" s="435"/>
      <c r="BA2" s="435"/>
      <c r="BB2" s="435"/>
      <c r="BM2" s="926" t="s">
        <v>5</v>
      </c>
      <c r="BN2" s="926"/>
      <c r="BO2" s="926"/>
      <c r="BP2" s="926"/>
      <c r="BQ2" s="926"/>
      <c r="BR2" s="926"/>
      <c r="BS2" s="926"/>
      <c r="BT2" s="926"/>
      <c r="BU2" s="926"/>
      <c r="BV2" s="926"/>
      <c r="BW2" s="926"/>
      <c r="BX2" s="926"/>
      <c r="BY2" s="926"/>
      <c r="BZ2" s="926"/>
      <c r="CA2" s="926"/>
      <c r="CB2" s="926"/>
      <c r="CC2" s="926"/>
      <c r="CD2" s="926"/>
      <c r="CS2" s="643"/>
      <c r="CV2" s="436" t="s">
        <v>1235</v>
      </c>
      <c r="DB2" s="436" t="s">
        <v>1236</v>
      </c>
      <c r="DG2" s="436" t="s">
        <v>1237</v>
      </c>
    </row>
    <row r="3" spans="1:167" s="436" customFormat="1" ht="23.25" customHeight="1">
      <c r="A3" s="432"/>
      <c r="B3" s="432"/>
      <c r="C3" s="433"/>
      <c r="D3" s="433"/>
      <c r="E3" s="433"/>
      <c r="F3" s="919"/>
      <c r="G3" s="920"/>
      <c r="H3" s="920"/>
      <c r="I3" s="921"/>
      <c r="J3" s="922"/>
      <c r="K3" s="923"/>
      <c r="L3" s="923"/>
      <c r="M3" s="923"/>
      <c r="N3" s="923"/>
      <c r="O3" s="923"/>
      <c r="P3" s="924"/>
      <c r="Q3" s="924"/>
      <c r="R3" s="924"/>
      <c r="S3" s="924"/>
      <c r="T3" s="924"/>
      <c r="U3" s="924"/>
      <c r="V3" s="924"/>
      <c r="W3" s="927" t="s">
        <v>6</v>
      </c>
      <c r="X3" s="927"/>
      <c r="Y3" s="927"/>
      <c r="Z3" s="927"/>
      <c r="AA3" s="927"/>
      <c r="AB3" s="927"/>
      <c r="AC3" s="927"/>
      <c r="AD3" s="927"/>
      <c r="AE3" s="927"/>
      <c r="AF3" s="927"/>
      <c r="AG3" s="927"/>
      <c r="AH3" s="437"/>
      <c r="AI3" s="437"/>
      <c r="AJ3" s="438" t="s">
        <v>7</v>
      </c>
      <c r="AK3" s="438"/>
      <c r="AL3" s="439"/>
      <c r="AM3" s="439"/>
      <c r="AN3" s="439"/>
      <c r="AO3" s="439"/>
      <c r="AP3" s="439"/>
      <c r="AQ3" s="439"/>
      <c r="AR3" s="439"/>
      <c r="AS3" s="439"/>
      <c r="AT3" s="439"/>
      <c r="AU3" s="439"/>
      <c r="AV3" s="439"/>
      <c r="AW3" s="440"/>
      <c r="AX3" s="440"/>
      <c r="AY3" s="440"/>
      <c r="AZ3" s="440"/>
      <c r="BA3" s="440"/>
      <c r="BB3" s="440"/>
      <c r="BC3" s="440"/>
      <c r="BD3" s="441"/>
      <c r="BE3" s="441"/>
      <c r="BJ3" s="898" t="s">
        <v>8</v>
      </c>
      <c r="BK3" s="899"/>
      <c r="BL3" s="899"/>
      <c r="BM3" s="900"/>
      <c r="BN3" s="441"/>
      <c r="BO3" s="898" t="s">
        <v>9</v>
      </c>
      <c r="BP3" s="899"/>
      <c r="BQ3" s="899"/>
      <c r="BR3" s="900"/>
      <c r="BT3" s="898" t="s">
        <v>10</v>
      </c>
      <c r="BU3" s="899"/>
      <c r="BV3" s="899"/>
      <c r="BW3" s="900"/>
      <c r="BY3" s="895" t="s">
        <v>11</v>
      </c>
      <c r="BZ3" s="896"/>
      <c r="CA3" s="896"/>
      <c r="CB3" s="896"/>
      <c r="CC3" s="896"/>
      <c r="CD3" s="896"/>
      <c r="CE3" s="896"/>
      <c r="CF3" s="896"/>
      <c r="CG3" s="896"/>
      <c r="CH3" s="896"/>
      <c r="CI3" s="896"/>
      <c r="CJ3" s="897"/>
      <c r="CL3" s="898" t="s">
        <v>12</v>
      </c>
      <c r="CM3" s="899"/>
      <c r="CN3" s="899"/>
      <c r="CO3" s="899"/>
      <c r="CP3" s="899"/>
      <c r="CQ3" s="900"/>
      <c r="CS3" s="643"/>
      <c r="CV3" s="645">
        <v>12321</v>
      </c>
      <c r="CX3" s="645"/>
      <c r="DB3" s="645">
        <v>12321</v>
      </c>
      <c r="DD3" s="645">
        <v>20307</v>
      </c>
      <c r="DG3" s="645">
        <v>20513</v>
      </c>
      <c r="DI3" s="645">
        <v>29734</v>
      </c>
    </row>
    <row r="4" spans="1:167" s="436" customFormat="1" ht="23.25" customHeight="1">
      <c r="H4" s="901" t="s">
        <v>13</v>
      </c>
      <c r="I4" s="901"/>
      <c r="J4" s="901"/>
      <c r="K4" s="901"/>
      <c r="L4" s="901"/>
      <c r="M4" s="901"/>
      <c r="N4" s="901"/>
      <c r="O4" s="901"/>
      <c r="P4" s="901"/>
      <c r="Q4" s="901"/>
      <c r="R4" s="442"/>
      <c r="S4" s="442"/>
      <c r="AW4" s="443"/>
      <c r="AX4" s="443"/>
      <c r="AY4" s="443"/>
      <c r="AZ4" s="444"/>
      <c r="BA4" s="443"/>
      <c r="BB4" s="443"/>
      <c r="BC4" s="443"/>
      <c r="BJ4" s="903" t="str">
        <f>+IF(入力シート!$I$6="","",入力シート!$I$6)</f>
        <v/>
      </c>
      <c r="BK4" s="904"/>
      <c r="BL4" s="904"/>
      <c r="BM4" s="905"/>
      <c r="BO4" s="906" t="str">
        <f>IF(コード表!$C$19=0,"",コード表!$C$19)</f>
        <v>8</v>
      </c>
      <c r="BP4" s="907"/>
      <c r="BQ4" s="907"/>
      <c r="BR4" s="908"/>
      <c r="BT4" s="909" t="str">
        <f>コード表!C10</f>
        <v/>
      </c>
      <c r="BU4" s="910"/>
      <c r="BV4" s="910" t="str">
        <f>コード表!D10</f>
        <v/>
      </c>
      <c r="BW4" s="911"/>
      <c r="BY4" s="912" t="str">
        <f>+IF(入力シート!$I$9="","",MID(TEXT(入力シート!$I$9,"00000#"),入力シート!BJ9,1))</f>
        <v/>
      </c>
      <c r="BZ4" s="913"/>
      <c r="CA4" s="912" t="str">
        <f>+IF(入力シート!$I$9="","",MID(TEXT(入力シート!$I$9,"00000#"),入力シート!BL9,1))</f>
        <v/>
      </c>
      <c r="CB4" s="913"/>
      <c r="CC4" s="912" t="str">
        <f>+IF(入力シート!$I$9="","",MID(TEXT(入力シート!$I$9,"00000#"),入力シート!BN9,1))</f>
        <v/>
      </c>
      <c r="CD4" s="913"/>
      <c r="CE4" s="912" t="str">
        <f>+IF(入力シート!$I$9="","",MID(TEXT(入力シート!$I$9,"00000#"),入力シート!BP9,1))</f>
        <v/>
      </c>
      <c r="CF4" s="913"/>
      <c r="CG4" s="912" t="str">
        <f>+IF(入力シート!$I$9="","",MID(TEXT(入力シート!$I$9,"00000#"),入力シート!BR9,1))</f>
        <v/>
      </c>
      <c r="CH4" s="913"/>
      <c r="CI4" s="912" t="str">
        <f>+IF(入力シート!$I$9="","",MID(TEXT(入力シート!$I$9,"00000#"),入力シート!BT9,1))</f>
        <v/>
      </c>
      <c r="CJ4" s="913"/>
      <c r="CL4" s="931" t="str">
        <f>コード表!F10</f>
        <v/>
      </c>
      <c r="CM4" s="932"/>
      <c r="CN4" s="932" t="str">
        <f>コード表!G10</f>
        <v/>
      </c>
      <c r="CO4" s="932"/>
      <c r="CP4" s="932" t="str">
        <f>コード表!H10</f>
        <v/>
      </c>
      <c r="CQ4" s="970"/>
      <c r="CS4" s="643"/>
    </row>
    <row r="5" spans="1:167" s="436" customFormat="1" ht="23.25" customHeight="1">
      <c r="H5" s="902"/>
      <c r="I5" s="902"/>
      <c r="J5" s="902"/>
      <c r="K5" s="902"/>
      <c r="L5" s="902"/>
      <c r="M5" s="902"/>
      <c r="N5" s="902"/>
      <c r="O5" s="902"/>
      <c r="P5" s="902"/>
      <c r="Q5" s="902"/>
      <c r="R5" s="928" t="s">
        <v>14</v>
      </c>
      <c r="S5" s="928"/>
      <c r="W5" s="20" t="s">
        <v>15</v>
      </c>
      <c r="X5" s="20"/>
      <c r="Y5" s="20"/>
      <c r="Z5" s="624"/>
      <c r="AA5" s="624"/>
      <c r="AB5" s="624"/>
      <c r="AC5" s="377"/>
      <c r="AD5" s="929">
        <v>20</v>
      </c>
      <c r="AE5" s="929"/>
      <c r="AF5" s="930" t="str">
        <f>+IF(入力シート!I5="","",YEAR(入力シート!I5)-2000)</f>
        <v/>
      </c>
      <c r="AG5" s="930"/>
      <c r="AH5" s="624" t="s">
        <v>16</v>
      </c>
      <c r="AI5" s="930" t="str">
        <f>+IF(入力シート!I5="","",MONTH(入力シート!I5))</f>
        <v/>
      </c>
      <c r="AJ5" s="930"/>
      <c r="AK5" s="624" t="s">
        <v>17</v>
      </c>
      <c r="AL5" s="930" t="str">
        <f>+IF(入力シート!I5="","",DAY(入力シート!I5))</f>
        <v/>
      </c>
      <c r="AM5" s="930"/>
      <c r="AN5" s="624" t="s">
        <v>18</v>
      </c>
      <c r="AO5" s="442"/>
      <c r="AP5" s="442"/>
      <c r="AQ5" s="442"/>
      <c r="CS5" s="643"/>
    </row>
    <row r="6" spans="1:167" s="436" customFormat="1" ht="23.25" customHeight="1">
      <c r="B6" s="624" t="s">
        <v>19</v>
      </c>
      <c r="C6" s="624" t="s">
        <v>20</v>
      </c>
      <c r="D6" s="624" t="s">
        <v>21</v>
      </c>
      <c r="E6" s="624" t="s">
        <v>22</v>
      </c>
      <c r="BV6" s="624" t="s">
        <v>19</v>
      </c>
      <c r="BW6" s="624" t="s">
        <v>20</v>
      </c>
      <c r="BX6" s="624" t="s">
        <v>21</v>
      </c>
      <c r="BY6" s="624" t="s">
        <v>22</v>
      </c>
      <c r="CS6" s="643"/>
    </row>
    <row r="7" spans="1:167" s="436" customFormat="1" ht="11.25" customHeight="1">
      <c r="A7" s="971" t="s">
        <v>23</v>
      </c>
      <c r="B7" s="974" t="str">
        <f>+IF(入力シート!$I$11="","",MID(入力シート!$I$11,入力シート!BJ11,1))</f>
        <v/>
      </c>
      <c r="C7" s="975"/>
      <c r="D7" s="937" t="str">
        <f>+IF(入力シート!$I$11="","",MID(入力シート!$I$11,入力シート!BL11,1))</f>
        <v/>
      </c>
      <c r="E7" s="938"/>
      <c r="F7" s="937" t="str">
        <f>+IF(入力シート!$I$11="","",MID(入力シート!$I$11,入力シート!BN11,1))</f>
        <v/>
      </c>
      <c r="G7" s="938"/>
      <c r="H7" s="937" t="str">
        <f>+IF(入力シート!$I$11="","",MID(入力シート!$I$11,入力シート!BP11,1))</f>
        <v/>
      </c>
      <c r="I7" s="938"/>
      <c r="J7" s="937" t="str">
        <f>+IF(入力シート!$I$11="","",MID(入力シート!$I$11,入力シート!BR11,1))</f>
        <v/>
      </c>
      <c r="K7" s="938"/>
      <c r="L7" s="937" t="str">
        <f>+IF(入力シート!$I$11="","",MID(入力シート!$I$11,入力シート!BT11,1))</f>
        <v/>
      </c>
      <c r="M7" s="938"/>
      <c r="N7" s="937" t="str">
        <f>+IF(入力シート!$I$11="","",MID(入力シート!$I$11,入力シート!BV11,1))</f>
        <v/>
      </c>
      <c r="O7" s="938"/>
      <c r="P7" s="937" t="str">
        <f>+IF(入力シート!$I$11="","",MID(入力シート!$I$11,入力シート!BX11,1))</f>
        <v/>
      </c>
      <c r="Q7" s="938"/>
      <c r="R7" s="937" t="str">
        <f>+IF(入力シート!$I$11="","",MID(入力シート!$I$11,入力シート!BZ11,1))</f>
        <v/>
      </c>
      <c r="S7" s="938"/>
      <c r="T7" s="937" t="str">
        <f>+IF(入力シート!$I$11="","",MID(入力シート!$I$11,入力シート!CB11,1))</f>
        <v/>
      </c>
      <c r="U7" s="938"/>
      <c r="V7" s="937" t="str">
        <f>+IF(入力シート!$I$11="","",MID(入力シート!$I$11,入力シート!CD11,1))</f>
        <v/>
      </c>
      <c r="W7" s="938"/>
      <c r="X7" s="937" t="str">
        <f>+IF(入力シート!$I$11="","",MID(入力シート!$I$11,入力シート!CF11,1))</f>
        <v/>
      </c>
      <c r="Y7" s="938"/>
      <c r="Z7" s="937" t="str">
        <f>+IF(入力シート!$I$11="","",MID(入力シート!$I$11,入力シート!CH11,1))</f>
        <v/>
      </c>
      <c r="AA7" s="938"/>
      <c r="AB7" s="937" t="str">
        <f>+IF(入力シート!$I$11="","",MID(入力シート!$I$11,入力シート!CJ11,1))</f>
        <v/>
      </c>
      <c r="AC7" s="938"/>
      <c r="AD7" s="937" t="str">
        <f>+IF(入力シート!$I$11="","",MID(入力シート!$I$11,入力シート!CL11,1))</f>
        <v/>
      </c>
      <c r="AE7" s="938"/>
      <c r="AF7" s="937" t="str">
        <f>+IF(入力シート!$I$11="","",MID(入力シート!$I$11,入力シート!CN11,1))</f>
        <v/>
      </c>
      <c r="AG7" s="938"/>
      <c r="AH7" s="937" t="str">
        <f>+IF(入力シート!$I$11="","",MID(入力シート!$I$11,入力シート!CP11,1))</f>
        <v/>
      </c>
      <c r="AI7" s="938"/>
      <c r="AJ7" s="937" t="str">
        <f>+IF(入力シート!$I$11="","",MID(入力シート!$I$11,入力シート!CR11,1))</f>
        <v/>
      </c>
      <c r="AK7" s="938"/>
      <c r="AL7" s="937" t="str">
        <f>+IF(入力シート!$I$11="","",MID(入力シート!$I$11,入力シート!CT11,1))</f>
        <v/>
      </c>
      <c r="AM7" s="938"/>
      <c r="AN7" s="937" t="str">
        <f>+IF(入力シート!$I$11="","",MID(入力シート!$I$11,入力シート!CV11,1))</f>
        <v/>
      </c>
      <c r="AO7" s="938"/>
      <c r="AP7" s="937" t="str">
        <f>+IF(入力シート!$I$11="","",MID(入力シート!$I$11,入力シート!CX11,1))</f>
        <v/>
      </c>
      <c r="AQ7" s="938"/>
      <c r="AR7" s="937" t="str">
        <f>+IF(入力シート!$I$11="","",MID(入力シート!$I$11,入力シート!CZ11,1))</f>
        <v/>
      </c>
      <c r="AS7" s="938"/>
      <c r="AT7" s="937" t="str">
        <f>+IF(入力シート!$I$11="","",MID(入力シート!$I$11,入力シート!DB11,1))</f>
        <v/>
      </c>
      <c r="AU7" s="938"/>
      <c r="AV7" s="941" t="str">
        <f>+IF(入力シート!$I$11="","",MID(入力シート!$I$11,入力シート!DD11,1))</f>
        <v/>
      </c>
      <c r="AW7" s="942"/>
      <c r="AX7" s="445"/>
      <c r="AY7" s="446"/>
      <c r="AZ7" s="945" t="s">
        <v>24</v>
      </c>
      <c r="BA7" s="946"/>
      <c r="BB7" s="946"/>
      <c r="BC7" s="947"/>
      <c r="BD7" s="954" t="s">
        <v>25</v>
      </c>
      <c r="BE7" s="955"/>
      <c r="BF7" s="955"/>
      <c r="BG7" s="955"/>
      <c r="BH7" s="955"/>
      <c r="BI7" s="955"/>
      <c r="BJ7" s="955"/>
      <c r="BK7" s="955"/>
      <c r="BL7" s="955"/>
      <c r="BM7" s="955"/>
      <c r="BN7" s="955"/>
      <c r="BO7" s="955"/>
      <c r="BP7" s="955"/>
      <c r="BQ7" s="955"/>
      <c r="BR7" s="955"/>
      <c r="BS7" s="955"/>
      <c r="BT7" s="955"/>
      <c r="BU7" s="956"/>
      <c r="BV7" s="960" t="s">
        <v>26</v>
      </c>
      <c r="BW7" s="961"/>
      <c r="BX7" s="961"/>
      <c r="BY7" s="961"/>
      <c r="BZ7" s="961"/>
      <c r="CA7" s="961"/>
      <c r="CB7" s="961"/>
      <c r="CC7" s="961"/>
      <c r="CD7" s="961"/>
      <c r="CE7" s="961"/>
      <c r="CF7" s="961"/>
      <c r="CG7" s="961"/>
      <c r="CH7" s="961"/>
      <c r="CI7" s="961"/>
      <c r="CJ7" s="961"/>
      <c r="CK7" s="961"/>
      <c r="CL7" s="961"/>
      <c r="CM7" s="961"/>
      <c r="CN7" s="961"/>
      <c r="CO7" s="961"/>
      <c r="CP7" s="961"/>
      <c r="CQ7" s="962"/>
      <c r="CS7" s="643"/>
      <c r="CU7" s="643">
        <f>+SUM(CV7:GR7)</f>
        <v>0</v>
      </c>
      <c r="CW7" s="436">
        <f>IF(ISERROR(VLOOKUP(B9,'環境依存文字（電子入札利用不可）'!$A:$A,1,FALSE))=TRUE,IF(SUBSTITUTE(B9,"　","")="",0,IF($CV$3&lt;=CODE(B9),IF(AND($DB$3&lt;=CODE(B9),CODE(B9)&lt;=$DD$3),0,IF(AND($DG$3&lt;=CODE(B9),CODE(B9)&lt;=$DI$3),0,1)),0)),1)</f>
        <v>0</v>
      </c>
      <c r="CY7" s="436">
        <f>IF(ISERROR(VLOOKUP(D9,'環境依存文字（電子入札利用不可）'!$A:$A,1,FALSE))=TRUE,IF(SUBSTITUTE(D9,"　","")="",0,IF($CV$3&lt;=CODE(D9),IF(AND($DB$3&lt;=CODE(D9),CODE(D9)&lt;=$DD$3),0,IF(AND($DG$3&lt;=CODE(D9),CODE(D9)&lt;=$DI$3),0,1)),0)),1)</f>
        <v>0</v>
      </c>
      <c r="DA7" s="436">
        <f>IF(ISERROR(VLOOKUP(F9,'環境依存文字（電子入札利用不可）'!$A:$A,1,FALSE))=TRUE,IF(SUBSTITUTE(F9,"　","")="",0,IF($CV$3&lt;=CODE(F9),IF(AND($DB$3&lt;=CODE(F9),CODE(F9)&lt;=$DD$3),0,IF(AND($DG$3&lt;=CODE(F9),CODE(F9)&lt;=$DI$3),0,1)),0)),1)</f>
        <v>0</v>
      </c>
      <c r="DC7" s="436">
        <f>IF(ISERROR(VLOOKUP(H9,'環境依存文字（電子入札利用不可）'!$A:$A,1,FALSE))=TRUE,IF(SUBSTITUTE(H9,"　","")="",0,IF($CV$3&lt;=CODE(H9),IF(AND($DB$3&lt;=CODE(H9),CODE(H9)&lt;=$DD$3),0,IF(AND($DG$3&lt;=CODE(H9),CODE(H9)&lt;=$DI$3),0,1)),0)),1)</f>
        <v>0</v>
      </c>
      <c r="DE7" s="436">
        <f>IF(ISERROR(VLOOKUP(J9,'環境依存文字（電子入札利用不可）'!$A:$A,1,FALSE))=TRUE,IF(SUBSTITUTE(J9,"　","")="",0,IF($CV$3&lt;=CODE(J9),IF(AND($DB$3&lt;=CODE(J9),CODE(J9)&lt;=$DD$3),0,IF(AND($DG$3&lt;=CODE(J9),CODE(J9)&lt;=$DI$3),0,1)),0)),1)</f>
        <v>0</v>
      </c>
      <c r="DG7" s="436">
        <f>IF(ISERROR(VLOOKUP(L9,'環境依存文字（電子入札利用不可）'!$A:$A,1,FALSE))=TRUE,IF(SUBSTITUTE(L9,"　","")="",0,IF($CV$3&lt;=CODE(L9),IF(AND($DB$3&lt;=CODE(L9),CODE(L9)&lt;=$DD$3),0,IF(AND($DG$3&lt;=CODE(L9),CODE(L9)&lt;=$DI$3),0,1)),0)),1)</f>
        <v>0</v>
      </c>
      <c r="DI7" s="436">
        <f>IF(ISERROR(VLOOKUP(N9,'環境依存文字（電子入札利用不可）'!$A:$A,1,FALSE))=TRUE,IF(SUBSTITUTE(N9,"　","")="",0,IF($CV$3&lt;=CODE(N9),IF(AND($DB$3&lt;=CODE(N9),CODE(N9)&lt;=$DD$3),0,IF(AND($DG$3&lt;=CODE(N9),CODE(N9)&lt;=$DI$3),0,1)),0)),1)</f>
        <v>0</v>
      </c>
      <c r="DK7" s="436">
        <f>IF(ISERROR(VLOOKUP(P9,'環境依存文字（電子入札利用不可）'!$A:$A,1,FALSE))=TRUE,IF(SUBSTITUTE(P9,"　","")="",0,IF($CV$3&lt;=CODE(P9),IF(AND($DB$3&lt;=CODE(P9),CODE(P9)&lt;=$DD$3),0,IF(AND($DG$3&lt;=CODE(P9),CODE(P9)&lt;=$DI$3),0,1)),0)),1)</f>
        <v>0</v>
      </c>
      <c r="DM7" s="436">
        <f>IF(ISERROR(VLOOKUP(R9,'環境依存文字（電子入札利用不可）'!$A:$A,1,FALSE))=TRUE,IF(SUBSTITUTE(R9,"　","")="",0,IF($CV$3&lt;=CODE(R9),IF(AND($DB$3&lt;=CODE(R9),CODE(R9)&lt;=$DD$3),0,IF(AND($DG$3&lt;=CODE(R9),CODE(R9)&lt;=$DI$3),0,1)),0)),1)</f>
        <v>0</v>
      </c>
      <c r="DO7" s="436">
        <f>IF(ISERROR(VLOOKUP(T9,'環境依存文字（電子入札利用不可）'!$A:$A,1,FALSE))=TRUE,IF(SUBSTITUTE(T9,"　","")="",0,IF($CV$3&lt;=CODE(T9),IF(AND($DB$3&lt;=CODE(T9),CODE(T9)&lt;=$DD$3),0,IF(AND($DG$3&lt;=CODE(T9),CODE(T9)&lt;=$DI$3),0,1)),0)),1)</f>
        <v>0</v>
      </c>
      <c r="DQ7" s="436">
        <f>IF(ISERROR(VLOOKUP(V9,'環境依存文字（電子入札利用不可）'!$A:$A,1,FALSE))=TRUE,IF(SUBSTITUTE(V9,"　","")="",0,IF($CV$3&lt;=CODE(V9),IF(AND($DB$3&lt;=CODE(V9),CODE(V9)&lt;=$DD$3),0,IF(AND($DG$3&lt;=CODE(V9),CODE(V9)&lt;=$DI$3),0,1)),0)),1)</f>
        <v>0</v>
      </c>
      <c r="DS7" s="436">
        <f>IF(ISERROR(VLOOKUP(X9,'環境依存文字（電子入札利用不可）'!$A:$A,1,FALSE))=TRUE,IF(SUBSTITUTE(X9,"　","")="",0,IF($CV$3&lt;=CODE(X9),IF(AND($DB$3&lt;=CODE(X9),CODE(X9)&lt;=$DD$3),0,IF(AND($DG$3&lt;=CODE(X9),CODE(X9)&lt;=$DI$3),0,1)),0)),1)</f>
        <v>0</v>
      </c>
      <c r="DU7" s="436">
        <f>IF(ISERROR(VLOOKUP(Z9,'環境依存文字（電子入札利用不可）'!$A:$A,1,FALSE))=TRUE,IF(SUBSTITUTE(Z9,"　","")="",0,IF($CV$3&lt;=CODE(Z9),IF(AND($DB$3&lt;=CODE(Z9),CODE(Z9)&lt;=$DD$3),0,IF(AND($DG$3&lt;=CODE(Z9),CODE(Z9)&lt;=$DI$3),0,1)),0)),1)</f>
        <v>0</v>
      </c>
      <c r="DW7" s="436">
        <f>IF(ISERROR(VLOOKUP(AB9,'環境依存文字（電子入札利用不可）'!$A:$A,1,FALSE))=TRUE,IF(SUBSTITUTE(AB9,"　","")="",0,IF($CV$3&lt;=CODE(AB9),IF(AND($DB$3&lt;=CODE(AB9),CODE(AB9)&lt;=$DD$3),0,IF(AND($DG$3&lt;=CODE(AB9),CODE(AB9)&lt;=$DI$3),0,1)),0)),1)</f>
        <v>0</v>
      </c>
      <c r="DY7" s="436">
        <f>IF(ISERROR(VLOOKUP(AD9,'環境依存文字（電子入札利用不可）'!$A:$A,1,FALSE))=TRUE,IF(SUBSTITUTE(AD9,"　","")="",0,IF($CV$3&lt;=CODE(AD9),IF(AND($DB$3&lt;=CODE(AD9),CODE(AD9)&lt;=$DD$3),0,IF(AND($DG$3&lt;=CODE(AD9),CODE(AD9)&lt;=$DI$3),0,1)),0)),1)</f>
        <v>0</v>
      </c>
      <c r="EA7" s="436">
        <f>IF(ISERROR(VLOOKUP(AF9,'環境依存文字（電子入札利用不可）'!$A:$A,1,FALSE))=TRUE,IF(SUBSTITUTE(AF9,"　","")="",0,IF($CV$3&lt;=CODE(AF9),IF(AND($DB$3&lt;=CODE(AF9),CODE(AF9)&lt;=$DD$3),0,IF(AND($DG$3&lt;=CODE(AF9),CODE(AF9)&lt;=$DI$3),0,1)),0)),1)</f>
        <v>0</v>
      </c>
      <c r="EC7" s="436">
        <f>IF(ISERROR(VLOOKUP(AH9,'環境依存文字（電子入札利用不可）'!$A:$A,1,FALSE))=TRUE,IF(SUBSTITUTE(AH9,"　","")="",0,IF($CV$3&lt;=CODE(AH9),IF(AND($DB$3&lt;=CODE(AH9),CODE(AH9)&lt;=$DD$3),0,IF(AND($DG$3&lt;=CODE(AH9),CODE(AH9)&lt;=$DI$3),0,1)),0)),1)</f>
        <v>0</v>
      </c>
      <c r="EE7" s="436">
        <f>IF(ISERROR(VLOOKUP(AJ9,'環境依存文字（電子入札利用不可）'!$A:$A,1,FALSE))=TRUE,IF(SUBSTITUTE(AJ9,"　","")="",0,IF($CV$3&lt;=CODE(AJ9),IF(AND($DB$3&lt;=CODE(AJ9),CODE(AJ9)&lt;=$DD$3),0,IF(AND($DG$3&lt;=CODE(AJ9),CODE(AJ9)&lt;=$DI$3),0,1)),0)),1)</f>
        <v>0</v>
      </c>
      <c r="EG7" s="436">
        <f>IF(ISERROR(VLOOKUP(AL9,'環境依存文字（電子入札利用不可）'!$A:$A,1,FALSE))=TRUE,IF(SUBSTITUTE(AL9,"　","")="",0,IF($CV$3&lt;=CODE(AL9),IF(AND($DB$3&lt;=CODE(AL9),CODE(AL9)&lt;=$DD$3),0,IF(AND($DG$3&lt;=CODE(AL9),CODE(AL9)&lt;=$DI$3),0,1)),0)),1)</f>
        <v>0</v>
      </c>
      <c r="EI7" s="436">
        <f>IF(ISERROR(VLOOKUP(AN9,'環境依存文字（電子入札利用不可）'!$A:$A,1,FALSE))=TRUE,IF(SUBSTITUTE(AN9,"　","")="",0,IF($CV$3&lt;=CODE(AN9),IF(AND($DB$3&lt;=CODE(AN9),CODE(AN9)&lt;=$DD$3),0,IF(AND($DG$3&lt;=CODE(AN9),CODE(AN9)&lt;=$DI$3),0,1)),0)),1)</f>
        <v>0</v>
      </c>
      <c r="EK7" s="436">
        <f>IF(ISERROR(VLOOKUP(AP9,'環境依存文字（電子入札利用不可）'!$A:$A,1,FALSE))=TRUE,IF(SUBSTITUTE(AP9,"　","")="",0,IF($CV$3&lt;=CODE(AP9),IF(AND($DB$3&lt;=CODE(AP9),CODE(AP9)&lt;=$DD$3),0,IF(AND($DG$3&lt;=CODE(AP9),CODE(AP9)&lt;=$DI$3),0,1)),0)),1)</f>
        <v>0</v>
      </c>
      <c r="EM7" s="436">
        <f>IF(ISERROR(VLOOKUP(AR9,'環境依存文字（電子入札利用不可）'!$A:$A,1,FALSE))=TRUE,IF(SUBSTITUTE(AR9,"　","")="",0,IF($CV$3&lt;=CODE(AR9),IF(AND($DB$3&lt;=CODE(AR9),CODE(AR9)&lt;=$DD$3),0,IF(AND($DG$3&lt;=CODE(AR9),CODE(AR9)&lt;=$DI$3),0,1)),0)),1)</f>
        <v>0</v>
      </c>
      <c r="EO7" s="436">
        <f>IF(ISERROR(VLOOKUP(AT9,'環境依存文字（電子入札利用不可）'!$A:$A,1,FALSE))=TRUE,IF(SUBSTITUTE(AT9,"　","")="",0,IF($CV$3&lt;=CODE(AT9),IF(AND($DB$3&lt;=CODE(AT9),CODE(AT9)&lt;=$DD$3),0,IF(AND($DG$3&lt;=CODE(AT9),CODE(AT9)&lt;=$DI$3),0,1)),0)),1)</f>
        <v>0</v>
      </c>
      <c r="EQ7" s="436">
        <f>IF(ISERROR(VLOOKUP(AV9,'環境依存文字（電子入札利用不可）'!$A:$A,1,FALSE))=TRUE,IF(SUBSTITUTE(AV9,"　","")="",0,IF($CV$3&lt;=CODE(AV9),IF(AND($DB$3&lt;=CODE(AV9),CODE(AV9)&lt;=$DD$3),0,IF(AND($DG$3&lt;=CODE(AV9),CODE(AV9)&lt;=$DI$3),0,1)),0)),1)</f>
        <v>0</v>
      </c>
    </row>
    <row r="8" spans="1:167" s="436" customFormat="1" ht="11.25" customHeight="1">
      <c r="A8" s="972"/>
      <c r="B8" s="974"/>
      <c r="C8" s="975"/>
      <c r="D8" s="939"/>
      <c r="E8" s="940"/>
      <c r="F8" s="939"/>
      <c r="G8" s="940"/>
      <c r="H8" s="939"/>
      <c r="I8" s="940"/>
      <c r="J8" s="939"/>
      <c r="K8" s="940"/>
      <c r="L8" s="939"/>
      <c r="M8" s="940"/>
      <c r="N8" s="939"/>
      <c r="O8" s="940"/>
      <c r="P8" s="939"/>
      <c r="Q8" s="940"/>
      <c r="R8" s="939"/>
      <c r="S8" s="940"/>
      <c r="T8" s="939"/>
      <c r="U8" s="940"/>
      <c r="V8" s="939"/>
      <c r="W8" s="940"/>
      <c r="X8" s="939"/>
      <c r="Y8" s="940"/>
      <c r="Z8" s="939"/>
      <c r="AA8" s="940"/>
      <c r="AB8" s="939"/>
      <c r="AC8" s="940"/>
      <c r="AD8" s="939"/>
      <c r="AE8" s="940"/>
      <c r="AF8" s="939"/>
      <c r="AG8" s="940"/>
      <c r="AH8" s="939"/>
      <c r="AI8" s="940"/>
      <c r="AJ8" s="939"/>
      <c r="AK8" s="940"/>
      <c r="AL8" s="939"/>
      <c r="AM8" s="940"/>
      <c r="AN8" s="939"/>
      <c r="AO8" s="940"/>
      <c r="AP8" s="939"/>
      <c r="AQ8" s="940"/>
      <c r="AR8" s="939"/>
      <c r="AS8" s="940"/>
      <c r="AT8" s="939"/>
      <c r="AU8" s="940"/>
      <c r="AV8" s="943"/>
      <c r="AW8" s="944"/>
      <c r="AX8" s="445"/>
      <c r="AY8" s="446"/>
      <c r="AZ8" s="948"/>
      <c r="BA8" s="949"/>
      <c r="BB8" s="949"/>
      <c r="BC8" s="950"/>
      <c r="BD8" s="957"/>
      <c r="BE8" s="958"/>
      <c r="BF8" s="958"/>
      <c r="BG8" s="958"/>
      <c r="BH8" s="958"/>
      <c r="BI8" s="958"/>
      <c r="BJ8" s="958"/>
      <c r="BK8" s="958"/>
      <c r="BL8" s="958"/>
      <c r="BM8" s="958"/>
      <c r="BN8" s="958"/>
      <c r="BO8" s="958"/>
      <c r="BP8" s="958"/>
      <c r="BQ8" s="958"/>
      <c r="BR8" s="958"/>
      <c r="BS8" s="958"/>
      <c r="BT8" s="958"/>
      <c r="BU8" s="959"/>
      <c r="BV8" s="963" t="str">
        <f>+IF(入力シート!$I$14="","",入力シート!$I$14)</f>
        <v/>
      </c>
      <c r="BW8" s="964"/>
      <c r="BX8" s="964"/>
      <c r="BY8" s="964"/>
      <c r="BZ8" s="964"/>
      <c r="CA8" s="964"/>
      <c r="CB8" s="964"/>
      <c r="CC8" s="964"/>
      <c r="CD8" s="964"/>
      <c r="CE8" s="964"/>
      <c r="CF8" s="964"/>
      <c r="CG8" s="964"/>
      <c r="CH8" s="964"/>
      <c r="CI8" s="964"/>
      <c r="CJ8" s="964"/>
      <c r="CK8" s="964"/>
      <c r="CL8" s="964"/>
      <c r="CM8" s="964"/>
      <c r="CN8" s="964"/>
      <c r="CO8" s="964"/>
      <c r="CP8" s="964"/>
      <c r="CQ8" s="965"/>
      <c r="CS8" s="643"/>
      <c r="CU8" s="643">
        <f>+SUM(CV8:GR8)</f>
        <v>0</v>
      </c>
      <c r="CW8" s="436">
        <f>IF(ISERROR(VLOOKUP(BD9,'環境依存文字（電子入札利用不可）'!$A:$A,1,FALSE))=TRUE,IF(SUBSTITUTE(BD9,"　","")="",0,IF($CV$3&lt;=CODE(BD9),IF(AND($DB$3&lt;=CODE(BD9),CODE(BD9)&lt;=$DD$3),0,IF(AND($DG$3&lt;=CODE(BD9),CODE(BD9)&lt;=$DI$3),0,1)),0)),1)</f>
        <v>0</v>
      </c>
      <c r="CY8" s="436">
        <f>IF(ISERROR(VLOOKUP(BF9,'環境依存文字（電子入札利用不可）'!$A:$A,1,FALSE))=TRUE,IF(SUBSTITUTE(BF9,"　","")="",0,IF($CV$3&lt;=CODE(BF9),IF(AND($DB$3&lt;=CODE(BF9),CODE(BF9)&lt;=$DD$3),0,IF(AND($DG$3&lt;=CODE(BF9),CODE(BF9)&lt;=$DI$3),0,1)),0)),1)</f>
        <v>0</v>
      </c>
      <c r="DA8" s="436">
        <f>IF(ISERROR(VLOOKUP(BH9,'環境依存文字（電子入札利用不可）'!$A:$A,1,FALSE))=TRUE,IF(SUBSTITUTE(BH9,"　","")="",0,IF($CV$3&lt;=CODE(BH9),IF(AND($DB$3&lt;=CODE(BH9),CODE(BH9)&lt;=$DD$3),0,IF(AND($DG$3&lt;=CODE(BH9),CODE(BH9)&lt;=$DI$3),0,1)),0)),1)</f>
        <v>0</v>
      </c>
      <c r="DC8" s="436">
        <f>IF(ISERROR(VLOOKUP(BJ9,'環境依存文字（電子入札利用不可）'!$A:$A,1,FALSE))=TRUE,IF(SUBSTITUTE(BJ9,"　","")="",0,IF($CV$3&lt;=CODE(BJ9),IF(AND($DB$3&lt;=CODE(BJ9),CODE(BJ9)&lt;=$DD$3),0,IF(AND($DG$3&lt;=CODE(BJ9),CODE(BJ9)&lt;=$DI$3),0,1)),0)),1)</f>
        <v>0</v>
      </c>
      <c r="DE8" s="436">
        <f>IF(ISERROR(VLOOKUP(BL9,'環境依存文字（電子入札利用不可）'!$A:$A,1,FALSE))=TRUE,IF(SUBSTITUTE(BL9,"　","")="",0,IF($CV$3&lt;=CODE(BL9),IF(AND($DB$3&lt;=CODE(BL9),CODE(BL9)&lt;=$DD$3),0,IF(AND($DG$3&lt;=CODE(BL9),CODE(BL9)&lt;=$DI$3),0,1)),0)),1)</f>
        <v>0</v>
      </c>
      <c r="DG8" s="436">
        <f>IF(ISERROR(VLOOKUP(BN9,'環境依存文字（電子入札利用不可）'!$A:$A,1,FALSE))=TRUE,IF(SUBSTITUTE(BN9,"　","")="",0,IF($CV$3&lt;=CODE(BN9),IF(AND($DB$3&lt;=CODE(BN9),CODE(BN9)&lt;=$DD$3),0,IF(AND($DG$3&lt;=CODE(BN9),CODE(BN9)&lt;=$DI$3),0,1)),0)),1)</f>
        <v>0</v>
      </c>
      <c r="DI8" s="436">
        <f>IF(ISERROR(VLOOKUP(BP9,'環境依存文字（電子入札利用不可）'!$A:$A,1,FALSE))=TRUE,IF(SUBSTITUTE(BP9,"　","")="",0,IF($CV$3&lt;=CODE(BP9),IF(AND($DB$3&lt;=CODE(BP9),CODE(BP9)&lt;=$DD$3),0,IF(AND($DG$3&lt;=CODE(BP9),CODE(BP9)&lt;=$DI$3),0,1)),0)),1)</f>
        <v>0</v>
      </c>
      <c r="DK8" s="436">
        <f>IF(ISERROR(VLOOKUP(BR9,'環境依存文字（電子入札利用不可）'!$A:$A,1,FALSE))=TRUE,IF(SUBSTITUTE(BR9,"　","")="",0,IF($CV$3&lt;=CODE(BR9),IF(AND($DB$3&lt;=CODE(BR9),CODE(BR9)&lt;=$DD$3),0,IF(AND($DG$3&lt;=CODE(BR9),CODE(BR9)&lt;=$DI$3),0,1)),0)),1)</f>
        <v>0</v>
      </c>
      <c r="DM8" s="436">
        <f>IF(ISERROR(VLOOKUP(BT9,'環境依存文字（電子入札利用不可）'!$A:$A,1,FALSE))=TRUE,IF(SUBSTITUTE(BT9,"　","")="",0,IF($CV$3&lt;=CODE(BT9),IF(AND($DB$3&lt;=CODE(BT9),CODE(BT9)&lt;=$DD$3),0,IF(AND($DG$3&lt;=CODE(BT9),CODE(BT9)&lt;=$DI$3),0,1)),0)),1)</f>
        <v>0</v>
      </c>
    </row>
    <row r="9" spans="1:167" s="436" customFormat="1" ht="23.25" customHeight="1">
      <c r="A9" s="973"/>
      <c r="B9" s="933" t="str">
        <f>+IF(入力シート!$I$12="","",MID(入力シート!$I$12,入力シート!BJ12,1))</f>
        <v/>
      </c>
      <c r="C9" s="934"/>
      <c r="D9" s="935" t="str">
        <f>+IF(入力シート!$I$12="","",MID(入力シート!$I$12,入力シート!BL12,1))</f>
        <v/>
      </c>
      <c r="E9" s="936"/>
      <c r="F9" s="935" t="str">
        <f>+IF(入力シート!$I$12="","",MID(入力シート!$I$12,入力シート!BN12,1))</f>
        <v/>
      </c>
      <c r="G9" s="936"/>
      <c r="H9" s="935" t="str">
        <f>+IF(入力シート!$I$12="","",MID(入力シート!$I$12,入力シート!BP12,1))</f>
        <v/>
      </c>
      <c r="I9" s="936"/>
      <c r="J9" s="935" t="str">
        <f>+IF(入力シート!$I$12="","",MID(入力シート!$I$12,入力シート!BR12,1))</f>
        <v/>
      </c>
      <c r="K9" s="936"/>
      <c r="L9" s="935" t="str">
        <f>+IF(入力シート!$I$12="","",MID(入力シート!$I$12,入力シート!BT12,1))</f>
        <v/>
      </c>
      <c r="M9" s="936"/>
      <c r="N9" s="935" t="str">
        <f>+IF(入力シート!$I$12="","",MID(入力シート!$I$12,入力シート!BV12,1))</f>
        <v/>
      </c>
      <c r="O9" s="936"/>
      <c r="P9" s="935" t="str">
        <f>+IF(入力シート!$I$12="","",MID(入力シート!$I$12,入力シート!BX12,1))</f>
        <v/>
      </c>
      <c r="Q9" s="936"/>
      <c r="R9" s="935" t="str">
        <f>+IF(入力シート!$I$12="","",MID(入力シート!$I$12,入力シート!BZ12,1))</f>
        <v/>
      </c>
      <c r="S9" s="936"/>
      <c r="T9" s="935" t="str">
        <f>+IF(入力シート!$I$12="","",MID(入力シート!$I$12,入力シート!CB12,1))</f>
        <v/>
      </c>
      <c r="U9" s="936"/>
      <c r="V9" s="935" t="str">
        <f>+IF(入力シート!$I$12="","",MID(入力シート!$I$12,入力シート!CD12,1))</f>
        <v/>
      </c>
      <c r="W9" s="936"/>
      <c r="X9" s="935" t="str">
        <f>+IF(入力シート!$I$12="","",MID(入力シート!$I$12,入力シート!CF12,1))</f>
        <v/>
      </c>
      <c r="Y9" s="936"/>
      <c r="Z9" s="935" t="str">
        <f>+IF(入力シート!$I$12="","",MID(入力シート!$I$12,入力シート!CH12,1))</f>
        <v/>
      </c>
      <c r="AA9" s="936"/>
      <c r="AB9" s="935" t="str">
        <f>+IF(入力シート!$I$12="","",MID(入力シート!$I$12,入力シート!CJ12,1))</f>
        <v/>
      </c>
      <c r="AC9" s="936"/>
      <c r="AD9" s="935" t="str">
        <f>+IF(入力シート!$I$12="","",MID(入力シート!$I$12,入力シート!CL12,1))</f>
        <v/>
      </c>
      <c r="AE9" s="936"/>
      <c r="AF9" s="935" t="str">
        <f>+IF(入力シート!$I$12="","",MID(入力シート!$I$12,入力シート!CN12,1))</f>
        <v/>
      </c>
      <c r="AG9" s="936"/>
      <c r="AH9" s="935" t="str">
        <f>+IF(入力シート!$I$12="","",MID(入力シート!$I$12,入力シート!CP12,1))</f>
        <v/>
      </c>
      <c r="AI9" s="936"/>
      <c r="AJ9" s="935" t="str">
        <f>+IF(入力シート!$I$12="","",MID(入力シート!$I$12,入力シート!CR12,1))</f>
        <v/>
      </c>
      <c r="AK9" s="936"/>
      <c r="AL9" s="935" t="str">
        <f>+IF(入力シート!$I$12="","",MID(入力シート!$I$12,入力シート!CT12,1))</f>
        <v/>
      </c>
      <c r="AM9" s="936"/>
      <c r="AN9" s="935" t="str">
        <f>+IF(入力シート!$I$12="","",MID(入力シート!$I$12,入力シート!CV12,1))</f>
        <v/>
      </c>
      <c r="AO9" s="936"/>
      <c r="AP9" s="935" t="str">
        <f>+IF(入力シート!$I$12="","",MID(入力シート!$I$12,入力シート!CX12,1))</f>
        <v/>
      </c>
      <c r="AQ9" s="936"/>
      <c r="AR9" s="935" t="str">
        <f>+IF(入力シート!$I$12="","",MID(入力シート!$I$12,入力シート!CZ12,1))</f>
        <v/>
      </c>
      <c r="AS9" s="936"/>
      <c r="AT9" s="935" t="str">
        <f>+IF(入力シート!$I$12="","",MID(入力シート!$I$12,入力シート!DB12,1))</f>
        <v/>
      </c>
      <c r="AU9" s="936"/>
      <c r="AV9" s="935" t="str">
        <f>+IF(入力シート!$I$12="","",MID(入力シート!$I$12,入力シート!DD12,1))</f>
        <v/>
      </c>
      <c r="AW9" s="1020"/>
      <c r="AX9" s="447"/>
      <c r="AY9" s="442"/>
      <c r="AZ9" s="951"/>
      <c r="BA9" s="952"/>
      <c r="BB9" s="952"/>
      <c r="BC9" s="953"/>
      <c r="BD9" s="966" t="str">
        <f>+IF(入力シート!$I$13="","",MID(入力シート!$I$13,入力シート!BJ13,1))</f>
        <v/>
      </c>
      <c r="BE9" s="967"/>
      <c r="BF9" s="968" t="str">
        <f>+IF(入力シート!$I$13="","",MID(入力シート!$I$13,入力シート!BL13,1))</f>
        <v/>
      </c>
      <c r="BG9" s="969"/>
      <c r="BH9" s="968" t="str">
        <f>+IF(入力シート!$I$13="","",MID(入力シート!$I$13,入力シート!BN13,1))</f>
        <v/>
      </c>
      <c r="BI9" s="969"/>
      <c r="BJ9" s="968" t="str">
        <f>+IF(入力シート!$I$13="","",MID(入力シート!$I$13,入力シート!BP13,1))</f>
        <v/>
      </c>
      <c r="BK9" s="969"/>
      <c r="BL9" s="968" t="str">
        <f>+IF(入力シート!$I$13="","",MID(入力シート!$I$13,入力シート!BR13,1))</f>
        <v/>
      </c>
      <c r="BM9" s="969"/>
      <c r="BN9" s="968" t="str">
        <f>+IF(入力シート!$I$13="","",MID(入力シート!$I$13,入力シート!BT13,1))</f>
        <v/>
      </c>
      <c r="BO9" s="969"/>
      <c r="BP9" s="968" t="str">
        <f>+IF(入力シート!$I$13="","",MID(入力シート!$I$13,入力シート!BV13,1))</f>
        <v/>
      </c>
      <c r="BQ9" s="969"/>
      <c r="BR9" s="968" t="str">
        <f>+IF(入力シート!$I$13="","",MID(入力シート!$I$13,入力シート!BX13,1))</f>
        <v/>
      </c>
      <c r="BS9" s="969"/>
      <c r="BT9" s="968" t="str">
        <f>+IF(入力シート!$I$13="","",MID(入力シート!$I$13,入力シート!BZ13,1))</f>
        <v/>
      </c>
      <c r="BU9" s="982"/>
      <c r="BV9" s="1006" t="str">
        <f>+IF(入力シート!$BJ$6="","",MID(入力シート!$BJ$6,入力シート!BJ15,1))</f>
        <v>　</v>
      </c>
      <c r="BW9" s="1007"/>
      <c r="BX9" s="980" t="str">
        <f>+IF(入力シート!$BJ$6="","",MID(入力シート!$BJ$6,入力シート!BL15,1))</f>
        <v/>
      </c>
      <c r="BY9" s="981"/>
      <c r="BZ9" s="980" t="str">
        <f>+IF(入力シート!$BJ$6="","",MID(入力シート!$BJ$6,入力シート!BN15,1))</f>
        <v/>
      </c>
      <c r="CA9" s="981"/>
      <c r="CB9" s="980" t="str">
        <f>+IF(入力シート!$BJ$6="","",MID(入力シート!$BJ$6,入力シート!BP15,1))</f>
        <v/>
      </c>
      <c r="CC9" s="981"/>
      <c r="CD9" s="980" t="str">
        <f>+IF(入力シート!$BJ$6="","",MID(入力シート!$BJ$6,入力シート!BR15,1))</f>
        <v/>
      </c>
      <c r="CE9" s="981"/>
      <c r="CF9" s="980" t="str">
        <f>+IF(入力シート!$BJ$6="","",MID(入力シート!$BJ$6,入力シート!BT15,1))</f>
        <v/>
      </c>
      <c r="CG9" s="981"/>
      <c r="CH9" s="980" t="str">
        <f>+IF(入力シート!$BJ$6="","",MID(入力シート!$BJ$6,入力シート!BV15,1))</f>
        <v/>
      </c>
      <c r="CI9" s="981"/>
      <c r="CJ9" s="980" t="str">
        <f>+IF(入力シート!$BJ$6="","",MID(入力シート!$BJ$6,入力シート!BX15,1))</f>
        <v/>
      </c>
      <c r="CK9" s="981"/>
      <c r="CL9" s="980" t="str">
        <f>+IF(入力シート!$BJ$6="","",MID(入力シート!$BJ$6,入力シート!BZ15,1))</f>
        <v/>
      </c>
      <c r="CM9" s="981"/>
      <c r="CN9" s="980" t="str">
        <f>+IF(入力シート!$BJ$6="","",MID(入力シート!$BJ$6,入力シート!CB15,1))</f>
        <v/>
      </c>
      <c r="CO9" s="981"/>
      <c r="CP9" s="980" t="str">
        <f>+IF(入力シート!$BJ$6="","",MID(入力シート!$BJ$6,入力シート!CD15,1))</f>
        <v/>
      </c>
      <c r="CQ9" s="982"/>
      <c r="CU9" s="643">
        <f>+SUM(CV9:GR9)</f>
        <v>0</v>
      </c>
      <c r="CW9" s="436">
        <f>IF(ISERROR(VLOOKUP(BV9,'環境依存文字（電子入札利用不可）'!$A:$A,1,FALSE))=TRUE,IF(SUBSTITUTE(BV9,"　","")="",0,IF($CV$3&lt;=CODE(BV9),IF(AND($DB$3&lt;=CODE(BV9),CODE(BV9)&lt;=$DD$3),0,IF(AND($DG$3&lt;=CODE(BV9),CODE(BV9)&lt;=$DI$3),0,1)),0)),1)</f>
        <v>0</v>
      </c>
      <c r="CY9" s="436">
        <f>IF(ISERROR(VLOOKUP(BX9,'環境依存文字（電子入札利用不可）'!$A:$A,1,FALSE))=TRUE,IF(SUBSTITUTE(BX9,"　","")="",0,IF($CV$3&lt;=CODE(BX9),IF(AND($DB$3&lt;=CODE(BX9),CODE(BX9)&lt;=$DD$3),0,IF(AND($DG$3&lt;=CODE(BX9),CODE(BX9)&lt;=$DI$3),0,1)),0)),1)</f>
        <v>0</v>
      </c>
      <c r="DA9" s="436">
        <f>IF(ISERROR(VLOOKUP(BZ9,'環境依存文字（電子入札利用不可）'!$A:$A,1,FALSE))=TRUE,IF(SUBSTITUTE(BZ9,"　","")="",0,IF($CV$3&lt;=CODE(BZ9),IF(AND($DB$3&lt;=CODE(BZ9),CODE(BZ9)&lt;=$DD$3),0,IF(AND($DG$3&lt;=CODE(BZ9),CODE(BZ9)&lt;=$DI$3),0,1)),0)),1)</f>
        <v>0</v>
      </c>
      <c r="DC9" s="436">
        <f>IF(ISERROR(VLOOKUP(CB9,'環境依存文字（電子入札利用不可）'!$A:$A,1,FALSE))=TRUE,IF(SUBSTITUTE(CB9,"　","")="",0,IF($CV$3&lt;=CODE(CB9),IF(AND($DB$3&lt;=CODE(CB9),CODE(CB9)&lt;=$DD$3),0,IF(AND($DG$3&lt;=CODE(CB9),CODE(CB9)&lt;=$DI$3),0,1)),0)),1)</f>
        <v>0</v>
      </c>
      <c r="DE9" s="436">
        <f>IF(ISERROR(VLOOKUP(CD9,'環境依存文字（電子入札利用不可）'!$A:$A,1,FALSE))=TRUE,IF(SUBSTITUTE(CD9,"　","")="",0,IF($CV$3&lt;=CODE(CD9),IF(AND($DB$3&lt;=CODE(CD9),CODE(CD9)&lt;=$DD$3),0,IF(AND($DG$3&lt;=CODE(CD9),CODE(CD9)&lt;=$DI$3),0,1)),0)),1)</f>
        <v>0</v>
      </c>
      <c r="DG9" s="436">
        <f>IF(ISERROR(VLOOKUP(CF9,'環境依存文字（電子入札利用不可）'!$A:$A,1,FALSE))=TRUE,IF(SUBSTITUTE(CF9,"　","")="",0,IF($CV$3&lt;=CODE(CF9),IF(AND($DB$3&lt;=CODE(CF9),CODE(CF9)&lt;=$DD$3),0,IF(AND($DG$3&lt;=CODE(CF9),CODE(CF9)&lt;=$DI$3),0,1)),0)),1)</f>
        <v>0</v>
      </c>
      <c r="DI9" s="436">
        <f>IF(ISERROR(VLOOKUP(CH9,'環境依存文字（電子入札利用不可）'!$A:$A,1,FALSE))=TRUE,IF(SUBSTITUTE(CH9,"　","")="",0,IF($CV$3&lt;=CODE(CH9),IF(AND($DB$3&lt;=CODE(CH9),CODE(CH9)&lt;=$DD$3),0,IF(AND($DG$3&lt;=CODE(CH9),CODE(CH9)&lt;=$DI$3),0,1)),0)),1)</f>
        <v>0</v>
      </c>
      <c r="DK9" s="436">
        <f>IF(ISERROR(VLOOKUP(CJ9,'環境依存文字（電子入札利用不可）'!$A:$A,1,FALSE))=TRUE,IF(SUBSTITUTE(CJ9,"　","")="",0,IF($CV$3&lt;=CODE(CJ9),IF(AND($DB$3&lt;=CODE(CJ9),CODE(CJ9)&lt;=$DD$3),0,IF(AND($DG$3&lt;=CODE(CJ9),CODE(CJ9)&lt;=$DI$3),0,1)),0)),1)</f>
        <v>0</v>
      </c>
      <c r="DM9" s="436">
        <f>IF(ISERROR(VLOOKUP(CL9,'環境依存文字（電子入札利用不可）'!$A:$A,1,FALSE))=TRUE,IF(SUBSTITUTE(CL9,"　","")="",0,IF($CV$3&lt;=CODE(CL9),IF(AND($DB$3&lt;=CODE(CL9),CODE(CL9)&lt;=$DD$3),0,IF(AND($DG$3&lt;=CODE(CL9),CODE(CL9)&lt;=$DI$3),0,1)),0)),1)</f>
        <v>0</v>
      </c>
      <c r="DO9" s="436">
        <f>IF(ISERROR(VLOOKUP(CN9,'環境依存文字（電子入札利用不可）'!$A:$A,1,FALSE))=TRUE,IF(SUBSTITUTE(CN9,"　","")="",0,IF($CV$3&lt;=CODE(CN9),IF(AND($DB$3&lt;=CODE(CN9),CODE(CN9)&lt;=$DD$3),0,IF(AND($DG$3&lt;=CODE(CN9),CODE(CN9)&lt;=$DI$3),0,1)),0)),1)</f>
        <v>0</v>
      </c>
      <c r="DQ9" s="436">
        <f>IF(ISERROR(VLOOKUP(CP9,'環境依存文字（電子入札利用不可）'!$A:$A,1,FALSE))=TRUE,IF(SUBSTITUTE(CP9,"　","")="",0,IF($CV$3&lt;=CODE(CP9),IF(AND($DB$3&lt;=CODE(CP9),CODE(CP9)&lt;=$DD$3),0,IF(AND($DG$3&lt;=CODE(CP9),CODE(CP9)&lt;=$DI$3),0,1)),0)),1)</f>
        <v>0</v>
      </c>
    </row>
    <row r="10" spans="1:167" s="436" customFormat="1" ht="23.25" customHeight="1" thickBot="1">
      <c r="CS10" s="643"/>
      <c r="CU10" s="1326"/>
      <c r="CV10" s="1326"/>
      <c r="CW10" s="1326"/>
    </row>
    <row r="11" spans="1:167" s="436" customFormat="1" ht="23.25" customHeight="1" thickTop="1">
      <c r="A11" s="25"/>
      <c r="B11" s="983" t="s">
        <v>27</v>
      </c>
      <c r="C11" s="984"/>
      <c r="D11" s="984"/>
      <c r="E11" s="984"/>
      <c r="F11" s="984"/>
      <c r="G11" s="984"/>
      <c r="H11" s="984"/>
      <c r="I11" s="984"/>
      <c r="J11" s="984"/>
      <c r="K11" s="984"/>
      <c r="L11" s="984"/>
      <c r="M11" s="984"/>
      <c r="N11" s="984"/>
      <c r="O11" s="984"/>
      <c r="P11" s="984"/>
      <c r="Q11" s="984"/>
      <c r="R11" s="984"/>
      <c r="S11" s="984"/>
      <c r="T11" s="984"/>
      <c r="U11" s="984"/>
      <c r="V11" s="984"/>
      <c r="W11" s="984"/>
      <c r="X11" s="984"/>
      <c r="Y11" s="984"/>
      <c r="Z11" s="984"/>
      <c r="AA11" s="984"/>
      <c r="AB11" s="984"/>
      <c r="AC11" s="984"/>
      <c r="AD11" s="984"/>
      <c r="AE11" s="984"/>
      <c r="AF11" s="984"/>
      <c r="AG11" s="984"/>
      <c r="AH11" s="984"/>
      <c r="AI11" s="984"/>
      <c r="AJ11" s="984"/>
      <c r="AK11" s="984"/>
      <c r="AL11" s="984"/>
      <c r="AM11" s="984"/>
      <c r="AN11" s="984"/>
      <c r="AO11" s="984"/>
      <c r="AP11" s="984"/>
      <c r="AQ11" s="984"/>
      <c r="AR11" s="984"/>
      <c r="AS11" s="984"/>
      <c r="AT11" s="984"/>
      <c r="AU11" s="984"/>
      <c r="AV11" s="984"/>
      <c r="AW11" s="984"/>
      <c r="AX11" s="984"/>
      <c r="AY11" s="984"/>
      <c r="AZ11" s="984"/>
      <c r="BA11" s="984"/>
      <c r="BB11" s="984"/>
      <c r="BC11" s="984"/>
      <c r="BD11" s="984"/>
      <c r="BE11" s="984"/>
      <c r="BF11" s="984"/>
      <c r="BG11" s="984"/>
      <c r="BH11" s="984"/>
      <c r="BI11" s="984"/>
      <c r="BJ11" s="984"/>
      <c r="BK11" s="984"/>
      <c r="BL11" s="984"/>
      <c r="BM11" s="984"/>
      <c r="BN11" s="984"/>
      <c r="BO11" s="984"/>
      <c r="BP11" s="984"/>
      <c r="BQ11" s="985"/>
      <c r="BR11" s="989" t="s">
        <v>28</v>
      </c>
      <c r="BS11" s="990"/>
      <c r="BT11" s="995" t="s">
        <v>29</v>
      </c>
      <c r="BU11" s="996"/>
      <c r="BV11" s="996"/>
      <c r="BW11" s="997"/>
      <c r="BX11" s="1001" t="s">
        <v>30</v>
      </c>
      <c r="BY11" s="1001"/>
      <c r="BZ11" s="1001"/>
      <c r="CA11" s="1001"/>
      <c r="CB11" s="1001"/>
      <c r="CC11" s="1001"/>
      <c r="CD11" s="1001"/>
      <c r="CE11" s="1002"/>
      <c r="CF11" s="1003" t="s">
        <v>31</v>
      </c>
      <c r="CG11" s="1004"/>
      <c r="CH11" s="1004"/>
      <c r="CI11" s="1004"/>
      <c r="CJ11" s="1004"/>
      <c r="CK11" s="1004"/>
      <c r="CL11" s="1004"/>
      <c r="CM11" s="1004"/>
      <c r="CN11" s="1004"/>
      <c r="CO11" s="1004"/>
      <c r="CP11" s="1004"/>
      <c r="CQ11" s="1005"/>
      <c r="CS11" s="643"/>
      <c r="CW11" s="1326"/>
      <c r="CX11" s="1326"/>
      <c r="CY11" s="1326"/>
      <c r="CZ11" s="1326"/>
      <c r="DA11" s="1326"/>
      <c r="DB11" s="1326"/>
    </row>
    <row r="12" spans="1:167" s="436" customFormat="1" ht="23.25" customHeight="1">
      <c r="A12" s="26"/>
      <c r="B12" s="986"/>
      <c r="C12" s="987"/>
      <c r="D12" s="987"/>
      <c r="E12" s="987"/>
      <c r="F12" s="987"/>
      <c r="G12" s="987"/>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7"/>
      <c r="AK12" s="987"/>
      <c r="AL12" s="987"/>
      <c r="AM12" s="987"/>
      <c r="AN12" s="987"/>
      <c r="AO12" s="987"/>
      <c r="AP12" s="987"/>
      <c r="AQ12" s="987"/>
      <c r="AR12" s="987"/>
      <c r="AS12" s="987"/>
      <c r="AT12" s="987"/>
      <c r="AU12" s="987"/>
      <c r="AV12" s="987"/>
      <c r="AW12" s="987"/>
      <c r="AX12" s="987"/>
      <c r="AY12" s="987"/>
      <c r="AZ12" s="987"/>
      <c r="BA12" s="987"/>
      <c r="BB12" s="987"/>
      <c r="BC12" s="987"/>
      <c r="BD12" s="987"/>
      <c r="BE12" s="987"/>
      <c r="BF12" s="987"/>
      <c r="BG12" s="987"/>
      <c r="BH12" s="987"/>
      <c r="BI12" s="987"/>
      <c r="BJ12" s="987"/>
      <c r="BK12" s="987"/>
      <c r="BL12" s="987"/>
      <c r="BM12" s="987"/>
      <c r="BN12" s="987"/>
      <c r="BO12" s="987"/>
      <c r="BP12" s="987"/>
      <c r="BQ12" s="988"/>
      <c r="BR12" s="991"/>
      <c r="BS12" s="992"/>
      <c r="BT12" s="998"/>
      <c r="BU12" s="999"/>
      <c r="BV12" s="999"/>
      <c r="BW12" s="1000"/>
      <c r="BX12" s="1004" t="s">
        <v>32</v>
      </c>
      <c r="BY12" s="1004"/>
      <c r="BZ12" s="1004"/>
      <c r="CA12" s="1004"/>
      <c r="CB12" s="1004"/>
      <c r="CC12" s="1004"/>
      <c r="CD12" s="1004"/>
      <c r="CE12" s="1005"/>
      <c r="CF12" s="1003" t="s">
        <v>33</v>
      </c>
      <c r="CG12" s="1004"/>
      <c r="CH12" s="1004"/>
      <c r="CI12" s="1004"/>
      <c r="CJ12" s="1004"/>
      <c r="CK12" s="1004"/>
      <c r="CL12" s="1004"/>
      <c r="CM12" s="1004"/>
      <c r="CN12" s="1004"/>
      <c r="CO12" s="1004"/>
      <c r="CP12" s="1004"/>
      <c r="CQ12" s="1005"/>
      <c r="CS12" s="643"/>
    </row>
    <row r="13" spans="1:167" s="436" customFormat="1" ht="23.25" customHeight="1">
      <c r="A13" s="26"/>
      <c r="B13" s="1028" t="str">
        <f>+IF(入力シート!$H$17="","",MID(入力シート!$H$17,入力シート!BJ17,1))</f>
        <v/>
      </c>
      <c r="C13" s="1028"/>
      <c r="D13" s="976" t="str">
        <f>+IF(入力シート!$H$17="","",MID(入力シート!$H$17,入力シート!BL17,1))</f>
        <v/>
      </c>
      <c r="E13" s="977"/>
      <c r="F13" s="976" t="str">
        <f>+IF(入力シート!$H$17="","",MID(入力シート!$H$17,入力シート!BN17,1))</f>
        <v/>
      </c>
      <c r="G13" s="977"/>
      <c r="H13" s="976" t="str">
        <f>+IF(入力シート!$H$17="","",MID(入力シート!$H$17,入力シート!BP17,1))</f>
        <v/>
      </c>
      <c r="I13" s="977"/>
      <c r="J13" s="976" t="str">
        <f>+IF(入力シート!$H$17="","",MID(入力シート!$H$17,入力シート!BR17,1))</f>
        <v/>
      </c>
      <c r="K13" s="977"/>
      <c r="L13" s="976" t="str">
        <f>+IF(入力シート!$H$17="","",MID(入力シート!$H$17,入力シート!BT17,1))</f>
        <v/>
      </c>
      <c r="M13" s="977"/>
      <c r="N13" s="976" t="str">
        <f>+IF(入力シート!$H$17="","",MID(入力シート!$H$17,入力シート!BV17,1))</f>
        <v/>
      </c>
      <c r="O13" s="977"/>
      <c r="P13" s="978" t="str">
        <f>+IF(入力シート!$H$17="","",MID(入力シート!$H$17,入力シート!BX17,1))</f>
        <v/>
      </c>
      <c r="Q13" s="979"/>
      <c r="R13" s="976" t="str">
        <f>+IF(入力シート!$H$17="","",MID(入力シート!$H$17,入力シート!BZ17,1))</f>
        <v/>
      </c>
      <c r="S13" s="977"/>
      <c r="T13" s="976" t="str">
        <f>+IF(入力シート!$H$17="","",MID(入力シート!$H$17,入力シート!CB17,1))</f>
        <v/>
      </c>
      <c r="U13" s="977"/>
      <c r="V13" s="978" t="str">
        <f>+IF(入力シート!$H$17="","",MID(入力シート!$H$17,入力シート!CD17,1))</f>
        <v/>
      </c>
      <c r="W13" s="979"/>
      <c r="X13" s="976" t="str">
        <f>+IF(入力シート!$H$17="","",MID(入力シート!$H$17,入力シート!CF17,1))</f>
        <v/>
      </c>
      <c r="Y13" s="977"/>
      <c r="Z13" s="976" t="str">
        <f>+IF(入力シート!$H$17="","",MID(入力シート!$H$17,入力シート!CH17,1))</f>
        <v/>
      </c>
      <c r="AA13" s="977"/>
      <c r="AB13" s="978" t="str">
        <f>+IF(入力シート!$H$17="","",MID(入力シート!$H$17,入力シート!CJ17,1))</f>
        <v/>
      </c>
      <c r="AC13" s="979"/>
      <c r="AD13" s="976" t="str">
        <f>+IF(入力シート!$H$17="","",MID(入力シート!$H$17,入力シート!CL17,1))</f>
        <v/>
      </c>
      <c r="AE13" s="977"/>
      <c r="AF13" s="976" t="str">
        <f>+IF(入力シート!$H$17="","",MID(入力シート!$H$17,入力シート!CN17,1))</f>
        <v/>
      </c>
      <c r="AG13" s="977"/>
      <c r="AH13" s="976" t="str">
        <f>+IF(入力シート!$H$17="","",MID(入力シート!$H$17,入力シート!CP17,1))</f>
        <v/>
      </c>
      <c r="AI13" s="977"/>
      <c r="AJ13" s="976" t="str">
        <f>+IF(入力シート!$H$17="","",MID(入力シート!$H$17,入力シート!CR17,1))</f>
        <v/>
      </c>
      <c r="AK13" s="977"/>
      <c r="AL13" s="976" t="str">
        <f>+IF(入力シート!$H$17="","",MID(入力シート!$H$17,入力シート!CT17,1))</f>
        <v/>
      </c>
      <c r="AM13" s="977"/>
      <c r="AN13" s="976" t="str">
        <f>+IF(入力シート!$H$17="","",MID(入力シート!$H$17,入力シート!CV17,1))</f>
        <v/>
      </c>
      <c r="AO13" s="977"/>
      <c r="AP13" s="976" t="str">
        <f>+IF(入力シート!$H$17="","",MID(入力シート!$H$17,入力シート!CX17,1))</f>
        <v/>
      </c>
      <c r="AQ13" s="977"/>
      <c r="AR13" s="976" t="str">
        <f>+IF(入力シート!$H$17="","",MID(入力シート!$H$17,入力シート!CZ17,1))</f>
        <v/>
      </c>
      <c r="AS13" s="977"/>
      <c r="AT13" s="976" t="str">
        <f>+IF(入力シート!$H$17="","",MID(入力シート!$H$17,入力シート!DB17,1))</f>
        <v/>
      </c>
      <c r="AU13" s="977"/>
      <c r="AV13" s="976" t="str">
        <f>+IF(入力シート!$H$17="","",MID(入力シート!$H$17,入力シート!DD17,1))</f>
        <v/>
      </c>
      <c r="AW13" s="977"/>
      <c r="AX13" s="976" t="str">
        <f>+IF(入力シート!$H$17="","",MID(入力シート!$H$17,入力シート!DF17,1))</f>
        <v/>
      </c>
      <c r="AY13" s="977"/>
      <c r="AZ13" s="976" t="str">
        <f>+IF(入力シート!$H$17="","",MID(入力シート!$H$17,入力シート!DH17,1))</f>
        <v/>
      </c>
      <c r="BA13" s="977"/>
      <c r="BB13" s="976" t="str">
        <f>+IF(入力シート!$H$17="","",MID(入力シート!$H$17,入力シート!DJ17,1))</f>
        <v/>
      </c>
      <c r="BC13" s="977"/>
      <c r="BD13" s="976" t="str">
        <f>+IF(入力シート!$H$17="","",MID(入力シート!$H$17,入力シート!DL17,1))</f>
        <v/>
      </c>
      <c r="BE13" s="977"/>
      <c r="BF13" s="976" t="str">
        <f>+IF(入力シート!$H$17="","",MID(入力シート!$H$17,入力シート!DN17,1))</f>
        <v/>
      </c>
      <c r="BG13" s="977"/>
      <c r="BH13" s="976" t="str">
        <f>+IF(入力シート!$H$17="","",MID(入力シート!$H$17,入力シート!DP17,1))</f>
        <v/>
      </c>
      <c r="BI13" s="977"/>
      <c r="BJ13" s="976" t="str">
        <f>+IF(入力シート!$H$17="","",MID(入力シート!$H$17,入力シート!DR17,1))</f>
        <v/>
      </c>
      <c r="BK13" s="977"/>
      <c r="BL13" s="976" t="str">
        <f>+IF(入力シート!$H$17="","",MID(入力シート!$H$17,入力シート!DT17,1))</f>
        <v/>
      </c>
      <c r="BM13" s="977"/>
      <c r="BN13" s="976" t="str">
        <f>+IF(入力シート!$H$17="","",MID(入力シート!$H$17,入力シート!DV17,1))</f>
        <v/>
      </c>
      <c r="BO13" s="977"/>
      <c r="BP13" s="976" t="str">
        <f>+IF(入力シート!$H$17="","",MID(入力シート!$H$17,入力シート!DX17,1))</f>
        <v/>
      </c>
      <c r="BQ13" s="1019"/>
      <c r="BR13" s="991"/>
      <c r="BS13" s="992"/>
      <c r="BT13" s="448" t="str">
        <f>+IF(MID(TEXT(入力シート!Y17,"000#"),1,1)="0","",MID(TEXT(入力シート!Y17,"000#"),1,1))</f>
        <v/>
      </c>
      <c r="BU13" s="449" t="str">
        <f>+IF(AND(BT13="",MID(TEXT(入力シート!Y17,"000#"),2,1)="0"),"",MID(TEXT(入力シート!Y17,"000#"),2,1))</f>
        <v/>
      </c>
      <c r="BV13" s="450" t="str">
        <f>+IF(AND(BU13="",MID(TEXT(入力シート!Y17,"000#"),3,1)="0"),"",MID(TEXT(入力シート!Y17,"000#"),3,1))</f>
        <v/>
      </c>
      <c r="BW13" s="451" t="str">
        <f>+IF(AND(BV13="",MID(TEXT(入力シート!Y17,"000#"),4,1)="0"),"",MID(TEXT(入力シート!Y17,"000#"),4,1))</f>
        <v/>
      </c>
      <c r="BX13" s="452" t="str">
        <f>+IF(入力シート!AA17="","",IF(MID(TEXT(入力シート!AA17,"00#"),1,1)="","",MID(TEXT(入力シート!AA17,"00#"),1,1)))</f>
        <v/>
      </c>
      <c r="BY13" s="453" t="str">
        <f>+IF(入力シート!AA17="","",IF(MID(TEXT(入力シート!AA17,"00#"),2,1)="","",MID(TEXT(入力シート!AA17,"00#"),2,1)))</f>
        <v/>
      </c>
      <c r="BZ13" s="454" t="str">
        <f>+IF(入力シート!AA17="","",IF(MID(TEXT(入力シート!AA17,"00#"),3,1)="","",MID(TEXT(入力シート!AA17,"00#"),3,1)))</f>
        <v/>
      </c>
      <c r="CA13" s="455" t="s">
        <v>34</v>
      </c>
      <c r="CB13" s="456" t="str">
        <f>+IF(入力シート!AD17="","",IF(MID(TEXT(入力シート!AD17,"000#"),1,1)="","",MID(TEXT(入力シート!AD17,"000#"),1,1)))</f>
        <v/>
      </c>
      <c r="CC13" s="457" t="str">
        <f>+IF(入力シート!AD17="","",IF(MID(TEXT(入力シート!AD17,"000#"),2,1)="","",MID(TEXT(入力シート!AD17,"000#"),2,1)))</f>
        <v/>
      </c>
      <c r="CD13" s="457" t="str">
        <f>+IF(入力シート!AD17="","",IF(MID(TEXT(入力シート!AD17,"000#"),3,1)="","",MID(TEXT(入力シート!AD17,"000#"),3,1)))</f>
        <v/>
      </c>
      <c r="CE13" s="458" t="str">
        <f>+IF(入力シート!AD17="","",IF(MID(TEXT(入力シート!AD17,"000#"),4,1)="","",MID(TEXT(入力シート!AD17,"000#"),4,1)))</f>
        <v/>
      </c>
      <c r="CF13" s="459" t="str">
        <f>+IF(入力シート!$AZ17="","",MID(入力シート!$AZ17,入力シート!BJ$16,1))</f>
        <v>-</v>
      </c>
      <c r="CG13" s="460" t="str">
        <f>+IF(入力シート!$AZ17="","",MID(入力シート!$AZ17,入力シート!BK$16,1))</f>
        <v>-</v>
      </c>
      <c r="CH13" s="460" t="str">
        <f>+IF(入力シート!$AZ17="","",MID(入力シート!$AZ17,入力シート!BL$16,1))</f>
        <v/>
      </c>
      <c r="CI13" s="460" t="str">
        <f>+IF(入力シート!$AZ17="","",MID(入力シート!$AZ17,入力シート!BM$16,1))</f>
        <v/>
      </c>
      <c r="CJ13" s="460" t="str">
        <f>+IF(入力シート!$AZ17="","",MID(入力シート!$AZ17,入力シート!BN$16,1))</f>
        <v/>
      </c>
      <c r="CK13" s="460" t="str">
        <f>+IF(入力シート!$AZ17="","",MID(入力シート!$AZ17,入力シート!BO$16,1))</f>
        <v/>
      </c>
      <c r="CL13" s="460" t="str">
        <f>+IF(入力シート!$AZ17="","",MID(入力シート!$AZ17,入力シート!BP$16,1))</f>
        <v/>
      </c>
      <c r="CM13" s="461" t="str">
        <f>+IF(入力シート!$AZ17="","",MID(入力シート!$AZ17,入力シート!BQ$16,1))</f>
        <v/>
      </c>
      <c r="CN13" s="461" t="str">
        <f>+IF(入力シート!$AZ17="","",MID(入力シート!$AZ17,入力シート!BR$16,1))</f>
        <v/>
      </c>
      <c r="CO13" s="461" t="str">
        <f>+IF(入力シート!$AZ17="","",MID(入力シート!$AZ17,入力シート!BS$16,1))</f>
        <v/>
      </c>
      <c r="CP13" s="461" t="str">
        <f>+IF(入力シート!$AZ17="","",MID(入力シート!$AZ17,入力シート!BT$16,1))</f>
        <v/>
      </c>
      <c r="CQ13" s="462" t="str">
        <f>+IF(入力シート!$AZ17="","",MID(入力シート!$AZ17,入力シート!BU$16,1))</f>
        <v/>
      </c>
      <c r="CS13" s="643"/>
      <c r="CU13" s="643">
        <f>+SUM(CV13:GR13)</f>
        <v>0</v>
      </c>
      <c r="CW13" s="436">
        <f>IF(ISERROR(VLOOKUP(B13,'環境依存文字（電子入札利用不可）'!$A:$A,1,FALSE))=TRUE,IF(SUBSTITUTE(B13,"　","")="",0,IF($CV$3&lt;=CODE(B13),IF(AND($DB$3&lt;=CODE(B13),CODE(B13)&lt;=$DD$3),0,IF(AND($DG$3&lt;=CODE(B13),CODE(B13)&lt;=$DI$3),0,1)),0)),1)</f>
        <v>0</v>
      </c>
      <c r="CY13" s="436">
        <f>IF(ISERROR(VLOOKUP(D13,'環境依存文字（電子入札利用不可）'!$A:$A,1,FALSE))=TRUE,IF(SUBSTITUTE(D13,"　","")="",0,IF($CV$3&lt;=CODE(D13),IF(AND($DB$3&lt;=CODE(D13),CODE(D13)&lt;=$DD$3),0,IF(AND($DG$3&lt;=CODE(D13),CODE(D13)&lt;=$DI$3),0,1)),0)),1)</f>
        <v>0</v>
      </c>
      <c r="DA13" s="436">
        <f>IF(ISERROR(VLOOKUP(F13,'環境依存文字（電子入札利用不可）'!$A:$A,1,FALSE))=TRUE,IF(SUBSTITUTE(F13,"　","")="",0,IF($CV$3&lt;=CODE(F13),IF(AND($DB$3&lt;=CODE(F13),CODE(F13)&lt;=$DD$3),0,IF(AND($DG$3&lt;=CODE(F13),CODE(F13)&lt;=$DI$3),0,1)),0)),1)</f>
        <v>0</v>
      </c>
      <c r="DC13" s="436">
        <f>IF(ISERROR(VLOOKUP(H13,'環境依存文字（電子入札利用不可）'!$A:$A,1,FALSE))=TRUE,IF(SUBSTITUTE(H13,"　","")="",0,IF($CV$3&lt;=CODE(H13),IF(AND($DB$3&lt;=CODE(H13),CODE(H13)&lt;=$DD$3),0,IF(AND($DG$3&lt;=CODE(H13),CODE(H13)&lt;=$DI$3),0,1)),0)),1)</f>
        <v>0</v>
      </c>
      <c r="DE13" s="436">
        <f>IF(ISERROR(VLOOKUP(J13,'環境依存文字（電子入札利用不可）'!$A:$A,1,FALSE))=TRUE,IF(SUBSTITUTE(J13,"　","")="",0,IF($CV$3&lt;=CODE(J13),IF(AND($DB$3&lt;=CODE(J13),CODE(J13)&lt;=$DD$3),0,IF(AND($DG$3&lt;=CODE(J13),CODE(J13)&lt;=$DI$3),0,1)),0)),1)</f>
        <v>0</v>
      </c>
      <c r="DG13" s="436">
        <f>IF(ISERROR(VLOOKUP(L13,'環境依存文字（電子入札利用不可）'!$A:$A,1,FALSE))=TRUE,IF(SUBSTITUTE(L13,"　","")="",0,IF($CV$3&lt;=CODE(L13),IF(AND($DB$3&lt;=CODE(L13),CODE(L13)&lt;=$DD$3),0,IF(AND($DG$3&lt;=CODE(L13),CODE(L13)&lt;=$DI$3),0,1)),0)),1)</f>
        <v>0</v>
      </c>
      <c r="DI13" s="436">
        <f>IF(ISERROR(VLOOKUP(N13,'環境依存文字（電子入札利用不可）'!$A:$A,1,FALSE))=TRUE,IF(SUBSTITUTE(N13,"　","")="",0,IF($CV$3&lt;=CODE(N13),IF(AND($DB$3&lt;=CODE(N13),CODE(N13)&lt;=$DD$3),0,IF(AND($DG$3&lt;=CODE(N13),CODE(N13)&lt;=$DI$3),0,1)),0)),1)</f>
        <v>0</v>
      </c>
      <c r="DK13" s="436">
        <f>IF(ISERROR(VLOOKUP(P13,'環境依存文字（電子入札利用不可）'!$A:$A,1,FALSE))=TRUE,IF(SUBSTITUTE(P13,"　","")="",0,IF($CV$3&lt;=CODE(P13),IF(AND($DB$3&lt;=CODE(P13),CODE(P13)&lt;=$DD$3),0,IF(AND($DG$3&lt;=CODE(P13),CODE(P13)&lt;=$DI$3),0,1)),0)),1)</f>
        <v>0</v>
      </c>
      <c r="DM13" s="436">
        <f>IF(ISERROR(VLOOKUP(R13,'環境依存文字（電子入札利用不可）'!$A:$A,1,FALSE))=TRUE,IF(SUBSTITUTE(R13,"　","")="",0,IF($CV$3&lt;=CODE(R13),IF(AND($DB$3&lt;=CODE(R13),CODE(R13)&lt;=$DD$3),0,IF(AND($DG$3&lt;=CODE(R13),CODE(R13)&lt;=$DI$3),0,1)),0)),1)</f>
        <v>0</v>
      </c>
      <c r="DO13" s="436">
        <f>IF(ISERROR(VLOOKUP(T13,'環境依存文字（電子入札利用不可）'!$A:$A,1,FALSE))=TRUE,IF(SUBSTITUTE(T13,"　","")="",0,IF($CV$3&lt;=CODE(T13),IF(AND($DB$3&lt;=CODE(T13),CODE(T13)&lt;=$DD$3),0,IF(AND($DG$3&lt;=CODE(T13),CODE(T13)&lt;=$DI$3),0,1)),0)),1)</f>
        <v>0</v>
      </c>
      <c r="DQ13" s="436">
        <f>IF(ISERROR(VLOOKUP(V13,'環境依存文字（電子入札利用不可）'!$A:$A,1,FALSE))=TRUE,IF(SUBSTITUTE(V13,"　","")="",0,IF($CV$3&lt;=CODE(V13),IF(AND($DB$3&lt;=CODE(V13),CODE(V13)&lt;=$DD$3),0,IF(AND($DG$3&lt;=CODE(V13),CODE(V13)&lt;=$DI$3),0,1)),0)),1)</f>
        <v>0</v>
      </c>
      <c r="DS13" s="436">
        <f>IF(ISERROR(VLOOKUP(X13,'環境依存文字（電子入札利用不可）'!$A:$A,1,FALSE))=TRUE,IF(SUBSTITUTE(X13,"　","")="",0,IF($CV$3&lt;=CODE(X13),IF(AND($DB$3&lt;=CODE(X13),CODE(X13)&lt;=$DD$3),0,IF(AND($DG$3&lt;=CODE(X13),CODE(X13)&lt;=$DI$3),0,1)),0)),1)</f>
        <v>0</v>
      </c>
      <c r="DU13" s="436">
        <f>IF(ISERROR(VLOOKUP(Z13,'環境依存文字（電子入札利用不可）'!$A:$A,1,FALSE))=TRUE,IF(SUBSTITUTE(Z13,"　","")="",0,IF($CV$3&lt;=CODE(Z13),IF(AND($DB$3&lt;=CODE(Z13),CODE(Z13)&lt;=$DD$3),0,IF(AND($DG$3&lt;=CODE(Z13),CODE(Z13)&lt;=$DI$3),0,1)),0)),1)</f>
        <v>0</v>
      </c>
      <c r="DW13" s="436">
        <f>IF(ISERROR(VLOOKUP(AB13,'環境依存文字（電子入札利用不可）'!$A:$A,1,FALSE))=TRUE,IF(SUBSTITUTE(AB13,"　","")="",0,IF($CV$3&lt;=CODE(AB13),IF(AND($DB$3&lt;=CODE(AB13),CODE(AB13)&lt;=$DD$3),0,IF(AND($DG$3&lt;=CODE(AB13),CODE(AB13)&lt;=$DI$3),0,1)),0)),1)</f>
        <v>0</v>
      </c>
      <c r="DY13" s="436">
        <f>IF(ISERROR(VLOOKUP(AD13,'環境依存文字（電子入札利用不可）'!$A:$A,1,FALSE))=TRUE,IF(SUBSTITUTE(AD13,"　","")="",0,IF($CV$3&lt;=CODE(AD13),IF(AND($DB$3&lt;=CODE(AD13),CODE(AD13)&lt;=$DD$3),0,IF(AND($DG$3&lt;=CODE(AD13),CODE(AD13)&lt;=$DI$3),0,1)),0)),1)</f>
        <v>0</v>
      </c>
      <c r="EA13" s="436">
        <f>IF(ISERROR(VLOOKUP(AF13,'環境依存文字（電子入札利用不可）'!$A:$A,1,FALSE))=TRUE,IF(SUBSTITUTE(AF13,"　","")="",0,IF($CV$3&lt;=CODE(AF13),IF(AND($DB$3&lt;=CODE(AF13),CODE(AF13)&lt;=$DD$3),0,IF(AND($DG$3&lt;=CODE(AF13),CODE(AF13)&lt;=$DI$3),0,1)),0)),1)</f>
        <v>0</v>
      </c>
      <c r="EC13" s="436">
        <f>IF(ISERROR(VLOOKUP(AH13,'環境依存文字（電子入札利用不可）'!$A:$A,1,FALSE))=TRUE,IF(SUBSTITUTE(AH13,"　","")="",0,IF($CV$3&lt;=CODE(AH13),IF(AND($DB$3&lt;=CODE(AH13),CODE(AH13)&lt;=$DD$3),0,IF(AND($DG$3&lt;=CODE(AH13),CODE(AH13)&lt;=$DI$3),0,1)),0)),1)</f>
        <v>0</v>
      </c>
      <c r="EE13" s="436">
        <f>IF(ISERROR(VLOOKUP(AJ13,'環境依存文字（電子入札利用不可）'!$A:$A,1,FALSE))=TRUE,IF(SUBSTITUTE(AJ13,"　","")="",0,IF($CV$3&lt;=CODE(AJ13),IF(AND($DB$3&lt;=CODE(AJ13),CODE(AJ13)&lt;=$DD$3),0,IF(AND($DG$3&lt;=CODE(AJ13),CODE(AJ13)&lt;=$DI$3),0,1)),0)),1)</f>
        <v>0</v>
      </c>
      <c r="EG13" s="436">
        <f>IF(ISERROR(VLOOKUP(AL13,'環境依存文字（電子入札利用不可）'!$A:$A,1,FALSE))=TRUE,IF(SUBSTITUTE(AL13,"　","")="",0,IF($CV$3&lt;=CODE(AL13),IF(AND($DB$3&lt;=CODE(AL13),CODE(AL13)&lt;=$DD$3),0,IF(AND($DG$3&lt;=CODE(AL13),CODE(AL13)&lt;=$DI$3),0,1)),0)),1)</f>
        <v>0</v>
      </c>
      <c r="EI13" s="436">
        <f>IF(ISERROR(VLOOKUP(AN13,'環境依存文字（電子入札利用不可）'!$A:$A,1,FALSE))=TRUE,IF(SUBSTITUTE(AN13,"　","")="",0,IF($CV$3&lt;=CODE(AN13),IF(AND($DB$3&lt;=CODE(AN13),CODE(AN13)&lt;=$DD$3),0,IF(AND($DG$3&lt;=CODE(AN13),CODE(AN13)&lt;=$DI$3),0,1)),0)),1)</f>
        <v>0</v>
      </c>
      <c r="EK13" s="436">
        <f>IF(ISERROR(VLOOKUP(AP13,'環境依存文字（電子入札利用不可）'!$A:$A,1,FALSE))=TRUE,IF(SUBSTITUTE(AP13,"　","")="",0,IF($CV$3&lt;=CODE(AP13),IF(AND($DB$3&lt;=CODE(AP13),CODE(AP13)&lt;=$DD$3),0,IF(AND($DG$3&lt;=CODE(AP13),CODE(AP13)&lt;=$DI$3),0,1)),0)),1)</f>
        <v>0</v>
      </c>
      <c r="EM13" s="436">
        <f>IF(ISERROR(VLOOKUP(AR13,'環境依存文字（電子入札利用不可）'!$A:$A,1,FALSE))=TRUE,IF(SUBSTITUTE(AR13,"　","")="",0,IF($CV$3&lt;=CODE(AR13),IF(AND($DB$3&lt;=CODE(AR13),CODE(AR13)&lt;=$DD$3),0,IF(AND($DG$3&lt;=CODE(AR13),CODE(AR13)&lt;=$DI$3),0,1)),0)),1)</f>
        <v>0</v>
      </c>
      <c r="EO13" s="436">
        <f>IF(ISERROR(VLOOKUP(AT13,'環境依存文字（電子入札利用不可）'!$A:$A,1,FALSE))=TRUE,IF(SUBSTITUTE(AT13,"　","")="",0,IF($CV$3&lt;=CODE(AT13),IF(AND($DB$3&lt;=CODE(AT13),CODE(AT13)&lt;=$DD$3),0,IF(AND($DG$3&lt;=CODE(AT13),CODE(AT13)&lt;=$DI$3),0,1)),0)),1)</f>
        <v>0</v>
      </c>
      <c r="EQ13" s="436">
        <f>IF(ISERROR(VLOOKUP(AV13,'環境依存文字（電子入札利用不可）'!$A:$A,1,FALSE))=TRUE,IF(SUBSTITUTE(AV13,"　","")="",0,IF($CV$3&lt;=CODE(AV13),IF(AND($DB$3&lt;=CODE(AV13),CODE(AV13)&lt;=$DD$3),0,IF(AND($DG$3&lt;=CODE(AV13),CODE(AV13)&lt;=$DI$3),0,1)),0)),1)</f>
        <v>0</v>
      </c>
      <c r="ES13" s="436">
        <f>IF(ISERROR(VLOOKUP(AX13,'環境依存文字（電子入札利用不可）'!$A:$A,1,FALSE))=TRUE,IF(SUBSTITUTE(AX13,"　","")="",0,IF($CV$3&lt;=CODE(AX13),IF(AND($DB$3&lt;=CODE(AX13),CODE(AX13)&lt;=$DD$3),0,IF(AND($DG$3&lt;=CODE(AX13),CODE(AX13)&lt;=$DI$3),0,1)),0)),1)</f>
        <v>0</v>
      </c>
      <c r="EU13" s="436">
        <f>IF(ISERROR(VLOOKUP(AZ13,'環境依存文字（電子入札利用不可）'!$A:$A,1,FALSE))=TRUE,IF(SUBSTITUTE(AZ13,"　","")="",0,IF($CV$3&lt;=CODE(AZ13),IF(AND($DB$3&lt;=CODE(AZ13),CODE(AZ13)&lt;=$DD$3),0,IF(AND($DG$3&lt;=CODE(AZ13),CODE(AZ13)&lt;=$DI$3),0,1)),0)),1)</f>
        <v>0</v>
      </c>
      <c r="EW13" s="436">
        <f>IF(ISERROR(VLOOKUP(BB13,'環境依存文字（電子入札利用不可）'!$A:$A,1,FALSE))=TRUE,IF(SUBSTITUTE(BB13,"　","")="",0,IF($CV$3&lt;=CODE(BB13),IF(AND($DB$3&lt;=CODE(BB13),CODE(BB13)&lt;=$DD$3),0,IF(AND($DG$3&lt;=CODE(BB13),CODE(BB13)&lt;=$DI$3),0,1)),0)),1)</f>
        <v>0</v>
      </c>
      <c r="EY13" s="436">
        <f>IF(ISERROR(VLOOKUP(BD13,'環境依存文字（電子入札利用不可）'!$A:$A,1,FALSE))=TRUE,IF(SUBSTITUTE(BD13,"　","")="",0,IF($CV$3&lt;=CODE(BD13),IF(AND($DB$3&lt;=CODE(BD13),CODE(BD13)&lt;=$DD$3),0,IF(AND($DG$3&lt;=CODE(BD13),CODE(BD13)&lt;=$DI$3),0,1)),0)),1)</f>
        <v>0</v>
      </c>
      <c r="FA13" s="436">
        <f>IF(ISERROR(VLOOKUP(BF13,'環境依存文字（電子入札利用不可）'!$A:$A,1,FALSE))=TRUE,IF(SUBSTITUTE(BF13,"　","")="",0,IF($CV$3&lt;=CODE(BF13),IF(AND($DB$3&lt;=CODE(BF13),CODE(BF13)&lt;=$DD$3),0,IF(AND($DG$3&lt;=CODE(BF13),CODE(BF13)&lt;=$DI$3),0,1)),0)),1)</f>
        <v>0</v>
      </c>
      <c r="FC13" s="436">
        <f>IF(ISERROR(VLOOKUP(BH13,'環境依存文字（電子入札利用不可）'!$A:$A,1,FALSE))=TRUE,IF(SUBSTITUTE(BH13,"　","")="",0,IF($CV$3&lt;=CODE(BH13),IF(AND($DB$3&lt;=CODE(BH13),CODE(BH13)&lt;=$DD$3),0,IF(AND($DG$3&lt;=CODE(BH13),CODE(BH13)&lt;=$DI$3),0,1)),0)),1)</f>
        <v>0</v>
      </c>
      <c r="FE13" s="436">
        <f>IF(ISERROR(VLOOKUP(BJ13,'環境依存文字（電子入札利用不可）'!$A:$A,1,FALSE))=TRUE,IF(SUBSTITUTE(BJ13,"　","")="",0,IF($CV$3&lt;=CODE(BJ13),IF(AND($DB$3&lt;=CODE(BJ13),CODE(BJ13)&lt;=$DD$3),0,IF(AND($DG$3&lt;=CODE(BJ13),CODE(BJ13)&lt;=$DI$3),0,1)),0)),1)</f>
        <v>0</v>
      </c>
      <c r="FG13" s="436">
        <f>IF(ISERROR(VLOOKUP(BL13,'環境依存文字（電子入札利用不可）'!$A:$A,1,FALSE))=TRUE,IF(SUBSTITUTE(BL13,"　","")="",0,IF($CV$3&lt;=CODE(BL13),IF(AND($DB$3&lt;=CODE(BL13),CODE(BL13)&lt;=$DD$3),0,IF(AND($DG$3&lt;=CODE(BL13),CODE(BL13)&lt;=$DI$3),0,1)),0)),1)</f>
        <v>0</v>
      </c>
      <c r="FI13" s="436">
        <f>IF(ISERROR(VLOOKUP(BN13,'環境依存文字（電子入札利用不可）'!$A:$A,1,FALSE))=TRUE,IF(SUBSTITUTE(BN13,"　","")="",0,IF($CV$3&lt;=CODE(BN13),IF(AND($DB$3&lt;=CODE(BN13),CODE(BN13)&lt;=$DD$3),0,IF(AND($DG$3&lt;=CODE(BN13),CODE(BN13)&lt;=$DI$3),0,1)),0)),1)</f>
        <v>0</v>
      </c>
      <c r="FK13" s="436">
        <f>IF(ISERROR(VLOOKUP(BP13,'環境依存文字（電子入札利用不可）'!$A:$A,1,FALSE))=TRUE,IF(SUBSTITUTE(BP13,"　","")="",0,IF($CV$3&lt;=CODE(BP13),IF(AND($DB$3&lt;=CODE(BP13),CODE(BP13)&lt;=$DD$3),0,IF(AND($DG$3&lt;=CODE(BP13),CODE(BP13)&lt;=$DI$3),0,1)),0)),1)</f>
        <v>0</v>
      </c>
    </row>
    <row r="14" spans="1:167" s="436" customFormat="1" ht="23.25" customHeight="1">
      <c r="A14" s="26"/>
      <c r="B14" s="1025" t="s">
        <v>35</v>
      </c>
      <c r="C14" s="1026"/>
      <c r="D14" s="1026"/>
      <c r="E14" s="1026"/>
      <c r="F14" s="1026"/>
      <c r="G14" s="1026"/>
      <c r="H14" s="1026"/>
      <c r="I14" s="1026"/>
      <c r="J14" s="1026"/>
      <c r="K14" s="1026"/>
      <c r="L14" s="1026"/>
      <c r="M14" s="1026"/>
      <c r="N14" s="1026"/>
      <c r="O14" s="1026"/>
      <c r="P14" s="1026"/>
      <c r="Q14" s="1027"/>
      <c r="R14" s="1026" t="s">
        <v>36</v>
      </c>
      <c r="S14" s="1026"/>
      <c r="T14" s="1026"/>
      <c r="U14" s="1026"/>
      <c r="V14" s="1026"/>
      <c r="W14" s="1026"/>
      <c r="X14" s="1026"/>
      <c r="Y14" s="1026"/>
      <c r="Z14" s="1026"/>
      <c r="AA14" s="1026"/>
      <c r="AB14" s="1026"/>
      <c r="AC14" s="1026"/>
      <c r="AD14" s="1026"/>
      <c r="AE14" s="1026"/>
      <c r="AF14" s="1026"/>
      <c r="AG14" s="1026"/>
      <c r="AH14" s="1026"/>
      <c r="AI14" s="1026"/>
      <c r="AJ14" s="1026"/>
      <c r="AK14" s="1026"/>
      <c r="AL14" s="1026"/>
      <c r="AM14" s="1026"/>
      <c r="AN14" s="1026"/>
      <c r="AO14" s="1026"/>
      <c r="AP14" s="1026"/>
      <c r="AQ14" s="1026"/>
      <c r="AR14" s="1026"/>
      <c r="AS14" s="1026"/>
      <c r="AT14" s="1026"/>
      <c r="AU14" s="1026"/>
      <c r="AV14" s="1026"/>
      <c r="AW14" s="1026"/>
      <c r="AX14" s="1026"/>
      <c r="AY14" s="1026"/>
      <c r="AZ14" s="1026"/>
      <c r="BA14" s="1026"/>
      <c r="BB14" s="1026"/>
      <c r="BC14" s="1026"/>
      <c r="BD14" s="1026"/>
      <c r="BE14" s="1026"/>
      <c r="BF14" s="1026"/>
      <c r="BG14" s="1026"/>
      <c r="BH14" s="1026"/>
      <c r="BI14" s="1026"/>
      <c r="BJ14" s="1026"/>
      <c r="BK14" s="1026"/>
      <c r="BL14" s="1026"/>
      <c r="BM14" s="1026"/>
      <c r="BN14" s="1026"/>
      <c r="BO14" s="1026"/>
      <c r="BP14" s="1026"/>
      <c r="BQ14" s="1027"/>
      <c r="BR14" s="993"/>
      <c r="BS14" s="994"/>
      <c r="BT14" s="1008"/>
      <c r="BU14" s="1009"/>
      <c r="BV14" s="1009"/>
      <c r="BW14" s="1010"/>
      <c r="BX14" s="1011"/>
      <c r="BY14" s="1012"/>
      <c r="BZ14" s="1012"/>
      <c r="CA14" s="1012"/>
      <c r="CB14" s="1012"/>
      <c r="CC14" s="1012"/>
      <c r="CD14" s="1012"/>
      <c r="CE14" s="1013"/>
      <c r="CF14" s="1014"/>
      <c r="CG14" s="1015"/>
      <c r="CH14" s="1015"/>
      <c r="CI14" s="1015"/>
      <c r="CJ14" s="1015"/>
      <c r="CK14" s="1015"/>
      <c r="CL14" s="1015"/>
      <c r="CM14" s="1015"/>
      <c r="CN14" s="1015"/>
      <c r="CO14" s="1015"/>
      <c r="CP14" s="1015"/>
      <c r="CQ14" s="1016"/>
      <c r="CS14" s="643"/>
    </row>
    <row r="15" spans="1:167" s="436" customFormat="1" ht="23.25" customHeight="1">
      <c r="A15" s="37" t="s">
        <v>37</v>
      </c>
      <c r="B15" s="1022" t="str">
        <f>+IF(入力シート!$H19="","",MID(入力シート!$H19,入力シート!BJ$19,1))</f>
        <v/>
      </c>
      <c r="C15" s="913"/>
      <c r="D15" s="1017" t="str">
        <f>+IF(入力シート!$H19="","",MID(入力シート!$H19,入力シート!BL$19,1))</f>
        <v/>
      </c>
      <c r="E15" s="1018"/>
      <c r="F15" s="1017" t="str">
        <f>+IF(入力シート!$H19="","",MID(入力シート!$H19,入力シート!BN$19,1))</f>
        <v/>
      </c>
      <c r="G15" s="1018"/>
      <c r="H15" s="1017" t="str">
        <f>+IF(入力シート!$H19="","",MID(入力シート!$H19,入力シート!BP$19,1))</f>
        <v/>
      </c>
      <c r="I15" s="1018"/>
      <c r="J15" s="1017" t="str">
        <f>+IF(入力シート!$H19="","",MID(入力シート!$H19,入力シート!BR$19,1))</f>
        <v/>
      </c>
      <c r="K15" s="1018"/>
      <c r="L15" s="1017" t="str">
        <f>+IF(入力シート!$H19="","",MID(入力シート!$H19,入力シート!BT$19,1))</f>
        <v/>
      </c>
      <c r="M15" s="1018"/>
      <c r="N15" s="1017" t="str">
        <f>+IF(入力シート!$H19="","",MID(入力シート!$H19,入力シート!BV$19,1))</f>
        <v/>
      </c>
      <c r="O15" s="1018"/>
      <c r="P15" s="1017" t="str">
        <f>+IF(入力シート!$H19="","",MID(入力シート!$H19,入力シート!BX$19,1))</f>
        <v/>
      </c>
      <c r="Q15" s="1021"/>
      <c r="R15" s="1022" t="str">
        <f>+IF(入力シート!$L19="","",MID(入力シート!$L19,入力シート!BJ$20,1))</f>
        <v/>
      </c>
      <c r="S15" s="913"/>
      <c r="T15" s="1017" t="str">
        <f>+IF(入力シート!$L19="","",MID(入力シート!$L19,入力シート!BL$20,1))</f>
        <v/>
      </c>
      <c r="U15" s="1018"/>
      <c r="V15" s="1017" t="str">
        <f>+IF(入力シート!$L19="","",MID(入力シート!$L19,入力シート!BN$20,1))</f>
        <v/>
      </c>
      <c r="W15" s="1018"/>
      <c r="X15" s="1023" t="str">
        <f>+IF(入力シート!$L19="","",MID(入力シート!$L19,入力シート!BP$20,1))</f>
        <v/>
      </c>
      <c r="Y15" s="1024"/>
      <c r="Z15" s="1017" t="str">
        <f>+IF(入力シート!$L19="","",MID(入力シート!$L19,入力シート!BR$20,1))</f>
        <v/>
      </c>
      <c r="AA15" s="1018"/>
      <c r="AB15" s="1017" t="str">
        <f>+IF(入力シート!$L19="","",MID(入力シート!$L19,入力シート!BT$20,1))</f>
        <v/>
      </c>
      <c r="AC15" s="1018"/>
      <c r="AD15" s="1017" t="str">
        <f>+IF(入力シート!$L19="","",MID(入力シート!$L19,入力シート!BV$20,1))</f>
        <v/>
      </c>
      <c r="AE15" s="1018"/>
      <c r="AF15" s="1017" t="str">
        <f>+IF(入力シート!$L19="","",MID(入力シート!$L19,入力シート!BX$20,1))</f>
        <v/>
      </c>
      <c r="AG15" s="1018"/>
      <c r="AH15" s="1017" t="str">
        <f>+IF(入力シート!$L19="","",MID(入力シート!$L19,入力シート!BZ$20,1))</f>
        <v/>
      </c>
      <c r="AI15" s="1018"/>
      <c r="AJ15" s="1017" t="str">
        <f>+IF(入力シート!$L19="","",MID(入力シート!$L19,入力シート!CB$20,1))</f>
        <v/>
      </c>
      <c r="AK15" s="1018"/>
      <c r="AL15" s="1017" t="str">
        <f>+IF(入力シート!$L19="","",MID(入力シート!$L19,入力シート!CD$20,1))</f>
        <v/>
      </c>
      <c r="AM15" s="1018"/>
      <c r="AN15" s="1017" t="str">
        <f>+IF(入力シート!$L19="","",MID(入力シート!$L19,入力シート!CF$20,1))</f>
        <v/>
      </c>
      <c r="AO15" s="1018"/>
      <c r="AP15" s="1017" t="str">
        <f>+IF(入力シート!$L19="","",MID(入力シート!$L19,入力シート!CH$20,1))</f>
        <v/>
      </c>
      <c r="AQ15" s="1018"/>
      <c r="AR15" s="1017" t="str">
        <f>+IF(入力シート!$L19="","",MID(入力シート!$L19,入力シート!CJ$20,1))</f>
        <v/>
      </c>
      <c r="AS15" s="1018"/>
      <c r="AT15" s="1017" t="str">
        <f>+IF(入力シート!$L19="","",MID(入力シート!$L19,入力シート!CL$20,1))</f>
        <v/>
      </c>
      <c r="AU15" s="1018"/>
      <c r="AV15" s="1017" t="str">
        <f>+IF(入力シート!$L19="","",MID(入力シート!$L19,入力シート!CN$20,1))</f>
        <v/>
      </c>
      <c r="AW15" s="1018"/>
      <c r="AX15" s="1017" t="str">
        <f>+IF(入力シート!$L19="","",MID(入力シート!$L19,入力シート!CP$20,1))</f>
        <v/>
      </c>
      <c r="AY15" s="1018"/>
      <c r="AZ15" s="1017" t="str">
        <f>+IF(入力シート!$L19="","",MID(入力シート!$L19,入力シート!CR$20,1))</f>
        <v/>
      </c>
      <c r="BA15" s="1018"/>
      <c r="BB15" s="1017" t="str">
        <f>+IF(入力シート!$L19="","",MID(入力シート!$L19,入力シート!CT$20,1))</f>
        <v/>
      </c>
      <c r="BC15" s="1018"/>
      <c r="BD15" s="1017" t="str">
        <f>+IF(入力シート!$L19="","",MID(入力シート!$L19,入力シート!CV$20,1))</f>
        <v/>
      </c>
      <c r="BE15" s="1018"/>
      <c r="BF15" s="1017" t="str">
        <f>+IF(入力シート!$L19="","",MID(入力シート!$L19,入力シート!CX$20,1))</f>
        <v/>
      </c>
      <c r="BG15" s="1018"/>
      <c r="BH15" s="1017" t="str">
        <f>+IF(入力シート!$L19="","",MID(入力シート!$L19,入力シート!CZ$20,1))</f>
        <v/>
      </c>
      <c r="BI15" s="1018"/>
      <c r="BJ15" s="1017" t="str">
        <f>+IF(入力シート!$L19="","",MID(入力シート!$L19,入力シート!DB$20,1))</f>
        <v/>
      </c>
      <c r="BK15" s="1018"/>
      <c r="BL15" s="1017" t="str">
        <f>+IF(入力シート!$L19="","",MID(入力シート!$L19,入力シート!DD$20,1))</f>
        <v/>
      </c>
      <c r="BM15" s="1018"/>
      <c r="BN15" s="1017" t="str">
        <f>+IF(入力シート!$L19="","",MID(入力シート!$L19,入力シート!DF$20,1))</f>
        <v/>
      </c>
      <c r="BO15" s="1018"/>
      <c r="BP15" s="1017" t="str">
        <f>+IF(入力シート!$L19="","",MID(入力シート!$L19,入力シート!DH$20,1))</f>
        <v/>
      </c>
      <c r="BQ15" s="1021"/>
      <c r="BR15" s="1029" t="str">
        <f>+IF(入力シート!W19="○",1,"")</f>
        <v/>
      </c>
      <c r="BS15" s="1030"/>
      <c r="BT15" s="448" t="str">
        <f>+IF(MID(TEXT(入力シート!Y19,"000#"),1,1)="0","",MID(TEXT(入力シート!Y19,"000#"),1,1))</f>
        <v/>
      </c>
      <c r="BU15" s="449" t="str">
        <f>+IF(AND(BT15="",MID(TEXT(入力シート!Y19,"000#"),2,1)="0"),"",MID(TEXT(入力シート!Y19,"000#"),2,1))</f>
        <v/>
      </c>
      <c r="BV15" s="450" t="str">
        <f>+IF(AND(BU15="",MID(TEXT(入力シート!Y19,"000#"),3,1)="0"),"",MID(TEXT(入力シート!Y19,"000#"),3,1))</f>
        <v/>
      </c>
      <c r="BW15" s="451" t="str">
        <f>+IF(AND(BV15="",MID(TEXT(入力シート!Y19,"000#"),4,1)="0"),"",MID(TEXT(入力シート!Y19,"000#"),4,1))</f>
        <v/>
      </c>
      <c r="BX15" s="463" t="str">
        <f>+IF(入力シート!AA19="","",IF(MID(TEXT(入力シート!AA19,"00#"),1,1)="","",MID(TEXT(入力シート!AA19,"00#"),1,1)))</f>
        <v/>
      </c>
      <c r="BY15" s="464" t="str">
        <f>+IF(入力シート!AA19="","",IF(MID(TEXT(入力シート!AA19,"00#"),2,1)="","",MID(TEXT(入力シート!AA19,"00#"),2,1)))</f>
        <v/>
      </c>
      <c r="BZ15" s="465" t="str">
        <f>+IF(入力シート!AA19="","",IF(MID(TEXT(入力シート!AA19,"00#"),3,1)="","",MID(TEXT(入力シート!AA19,"00#"),3,1)))</f>
        <v/>
      </c>
      <c r="CA15" s="455" t="s">
        <v>34</v>
      </c>
      <c r="CB15" s="466" t="str">
        <f>+IF(入力シート!AD19="","",IF(MID(TEXT(入力シート!AD19,"000#"),1,1)="","",MID(TEXT(入力シート!AD19,"000#"),1,1)))</f>
        <v/>
      </c>
      <c r="CC15" s="457" t="str">
        <f>+IF(入力シート!AD19="","",IF(MID(TEXT(入力シート!AD19,"000#"),2,1)="","",MID(TEXT(入力シート!AD19,"000#"),2,1)))</f>
        <v/>
      </c>
      <c r="CD15" s="457" t="str">
        <f>+IF(入力シート!AD19="","",IF(MID(TEXT(入力シート!AD19,"000#"),3,1)="","",MID(TEXT(入力シート!AD19,"000#"),3,1)))</f>
        <v/>
      </c>
      <c r="CE15" s="458" t="str">
        <f>+IF(入力シート!AD19="","",IF(MID(TEXT(入力シート!AD19,"000#"),4,1)="","",MID(TEXT(入力シート!AD19,"000#"),4,1)))</f>
        <v/>
      </c>
      <c r="CF15" s="466" t="str">
        <f>+IF(入力シート!$AZ19="","",MID(入力シート!$AZ19,入力シート!BJ$16,1))</f>
        <v>-</v>
      </c>
      <c r="CG15" s="464" t="str">
        <f>+IF(入力シート!$AZ19="","",MID(入力シート!$AZ19,入力シート!BK$16,1))</f>
        <v>-</v>
      </c>
      <c r="CH15" s="464" t="str">
        <f>+IF(入力シート!$AZ19="","",MID(入力シート!$AZ19,入力シート!BL$16,1))</f>
        <v/>
      </c>
      <c r="CI15" s="464" t="str">
        <f>+IF(入力シート!$AZ19="","",MID(入力シート!$AZ19,入力シート!BM$16,1))</f>
        <v/>
      </c>
      <c r="CJ15" s="464" t="str">
        <f>+IF(入力シート!$AZ19="","",MID(入力シート!$AZ19,入力シート!BN$16,1))</f>
        <v/>
      </c>
      <c r="CK15" s="464" t="str">
        <f>+IF(入力シート!$AZ19="","",MID(入力シート!$AZ19,入力シート!BO$16,1))</f>
        <v/>
      </c>
      <c r="CL15" s="464" t="str">
        <f>+IF(入力シート!$AZ19="","",MID(入力シート!$AZ19,入力シート!BP$16,1))</f>
        <v/>
      </c>
      <c r="CM15" s="457" t="str">
        <f>+IF(入力シート!$AZ19="","",MID(入力シート!$AZ19,入力シート!BQ$16,1))</f>
        <v/>
      </c>
      <c r="CN15" s="457" t="str">
        <f>+IF(入力シート!$AZ19="","",MID(入力シート!$AZ19,入力シート!BR$16,1))</f>
        <v/>
      </c>
      <c r="CO15" s="457" t="str">
        <f>+IF(入力シート!$AZ19="","",MID(入力シート!$AZ19,入力シート!BS$16,1))</f>
        <v/>
      </c>
      <c r="CP15" s="467" t="str">
        <f>+IF(入力シート!$AZ19="","",MID(入力シート!$AZ19,入力シート!BT$16,1))</f>
        <v/>
      </c>
      <c r="CQ15" s="458" t="str">
        <f>+IF(入力シート!$AZ19="","",MID(入力シート!$AZ19,入力シート!BU$16,1))</f>
        <v/>
      </c>
      <c r="CS15" s="643"/>
      <c r="CU15" s="643">
        <f>+SUM(CV15:GR15)</f>
        <v>0</v>
      </c>
      <c r="CW15" s="436">
        <f>IF(ISERROR(VLOOKUP(B15,'環境依存文字（電子入札利用不可）'!$A:$A,1,FALSE))=TRUE,IF(SUBSTITUTE(B15,"　","")="",0,IF($CV$3&lt;=CODE(B15),IF(AND($DB$3&lt;=CODE(B15),CODE(B15)&lt;=$DD$3),0,IF(AND($DG$3&lt;=CODE(B15),CODE(B15)&lt;=$DI$3),0,1)),0)),1)</f>
        <v>0</v>
      </c>
      <c r="CY15" s="436">
        <f>IF(ISERROR(VLOOKUP(D15,'環境依存文字（電子入札利用不可）'!$A:$A,1,FALSE))=TRUE,IF(SUBSTITUTE(D15,"　","")="",0,IF($CV$3&lt;=CODE(D15),IF(AND($DB$3&lt;=CODE(D15),CODE(D15)&lt;=$DD$3),0,IF(AND($DG$3&lt;=CODE(D15),CODE(D15)&lt;=$DI$3),0,1)),0)),1)</f>
        <v>0</v>
      </c>
      <c r="DA15" s="436">
        <f>IF(ISERROR(VLOOKUP(F15,'環境依存文字（電子入札利用不可）'!$A:$A,1,FALSE))=TRUE,IF(SUBSTITUTE(F15,"　","")="",0,IF($CV$3&lt;=CODE(F15),IF(AND($DB$3&lt;=CODE(F15),CODE(F15)&lt;=$DD$3),0,IF(AND($DG$3&lt;=CODE(F15),CODE(F15)&lt;=$DI$3),0,1)),0)),1)</f>
        <v>0</v>
      </c>
      <c r="DC15" s="436">
        <f>IF(ISERROR(VLOOKUP(H15,'環境依存文字（電子入札利用不可）'!$A:$A,1,FALSE))=TRUE,IF(SUBSTITUTE(H15,"　","")="",0,IF($CV$3&lt;=CODE(H15),IF(AND($DB$3&lt;=CODE(H15),CODE(H15)&lt;=$DD$3),0,IF(AND($DG$3&lt;=CODE(H15),CODE(H15)&lt;=$DI$3),0,1)),0)),1)</f>
        <v>0</v>
      </c>
      <c r="DE15" s="436">
        <f>IF(ISERROR(VLOOKUP(J15,'環境依存文字（電子入札利用不可）'!$A:$A,1,FALSE))=TRUE,IF(SUBSTITUTE(J15,"　","")="",0,IF($CV$3&lt;=CODE(J15),IF(AND($DB$3&lt;=CODE(J15),CODE(J15)&lt;=$DD$3),0,IF(AND($DG$3&lt;=CODE(J15),CODE(J15)&lt;=$DI$3),0,1)),0)),1)</f>
        <v>0</v>
      </c>
      <c r="DG15" s="436">
        <f>IF(ISERROR(VLOOKUP(L15,'環境依存文字（電子入札利用不可）'!$A:$A,1,FALSE))=TRUE,IF(SUBSTITUTE(L15,"　","")="",0,IF($CV$3&lt;=CODE(L15),IF(AND($DB$3&lt;=CODE(L15),CODE(L15)&lt;=$DD$3),0,IF(AND($DG$3&lt;=CODE(L15),CODE(L15)&lt;=$DI$3),0,1)),0)),1)</f>
        <v>0</v>
      </c>
      <c r="DI15" s="436">
        <f>IF(ISERROR(VLOOKUP(N15,'環境依存文字（電子入札利用不可）'!$A:$A,1,FALSE))=TRUE,IF(SUBSTITUTE(N15,"　","")="",0,IF($CV$3&lt;=CODE(N15),IF(AND($DB$3&lt;=CODE(N15),CODE(N15)&lt;=$DD$3),0,IF(AND($DG$3&lt;=CODE(N15),CODE(N15)&lt;=$DI$3),0,1)),0)),1)</f>
        <v>0</v>
      </c>
      <c r="DK15" s="436">
        <f>IF(ISERROR(VLOOKUP(P15,'環境依存文字（電子入札利用不可）'!$A:$A,1,FALSE))=TRUE,IF(SUBSTITUTE(P15,"　","")="",0,IF($CV$3&lt;=CODE(P15),IF(AND($DB$3&lt;=CODE(P15),CODE(P15)&lt;=$DD$3),0,IF(AND($DG$3&lt;=CODE(P15),CODE(P15)&lt;=$DI$3),0,1)),0)),1)</f>
        <v>0</v>
      </c>
      <c r="DM15" s="436">
        <f>IF(ISERROR(VLOOKUP(R15,'環境依存文字（電子入札利用不可）'!$A:$A,1,FALSE))=TRUE,IF(SUBSTITUTE(R15,"　","")="",0,IF($CV$3&lt;=CODE(R15),IF(AND($DB$3&lt;=CODE(R15),CODE(R15)&lt;=$DD$3),0,IF(AND($DG$3&lt;=CODE(R15),CODE(R15)&lt;=$DI$3),0,1)),0)),1)</f>
        <v>0</v>
      </c>
      <c r="DO15" s="436">
        <f>IF(ISERROR(VLOOKUP(T15,'環境依存文字（電子入札利用不可）'!$A:$A,1,FALSE))=TRUE,IF(SUBSTITUTE(T15,"　","")="",0,IF($CV$3&lt;=CODE(T15),IF(AND($DB$3&lt;=CODE(T15),CODE(T15)&lt;=$DD$3),0,IF(AND($DG$3&lt;=CODE(T15),CODE(T15)&lt;=$DI$3),0,1)),0)),1)</f>
        <v>0</v>
      </c>
      <c r="DQ15" s="436">
        <f>IF(ISERROR(VLOOKUP(V15,'環境依存文字（電子入札利用不可）'!$A:$A,1,FALSE))=TRUE,IF(SUBSTITUTE(V15,"　","")="",0,IF($CV$3&lt;=CODE(V15),IF(AND($DB$3&lt;=CODE(V15),CODE(V15)&lt;=$DD$3),0,IF(AND($DG$3&lt;=CODE(V15),CODE(V15)&lt;=$DI$3),0,1)),0)),1)</f>
        <v>0</v>
      </c>
      <c r="DS15" s="436">
        <f>IF(ISERROR(VLOOKUP(X15,'環境依存文字（電子入札利用不可）'!$A:$A,1,FALSE))=TRUE,IF(SUBSTITUTE(X15,"　","")="",0,IF($CV$3&lt;=CODE(X15),IF(AND($DB$3&lt;=CODE(X15),CODE(X15)&lt;=$DD$3),0,IF(AND($DG$3&lt;=CODE(X15),CODE(X15)&lt;=$DI$3),0,1)),0)),1)</f>
        <v>0</v>
      </c>
      <c r="DU15" s="436">
        <f>IF(ISERROR(VLOOKUP(Z15,'環境依存文字（電子入札利用不可）'!$A:$A,1,FALSE))=TRUE,IF(SUBSTITUTE(Z15,"　","")="",0,IF($CV$3&lt;=CODE(Z15),IF(AND($DB$3&lt;=CODE(Z15),CODE(Z15)&lt;=$DD$3),0,IF(AND($DG$3&lt;=CODE(Z15),CODE(Z15)&lt;=$DI$3),0,1)),0)),1)</f>
        <v>0</v>
      </c>
      <c r="DW15" s="436">
        <f>IF(ISERROR(VLOOKUP(AB15,'環境依存文字（電子入札利用不可）'!$A:$A,1,FALSE))=TRUE,IF(SUBSTITUTE(AB15,"　","")="",0,IF($CV$3&lt;=CODE(AB15),IF(AND($DB$3&lt;=CODE(AB15),CODE(AB15)&lt;=$DD$3),0,IF(AND($DG$3&lt;=CODE(AB15),CODE(AB15)&lt;=$DI$3),0,1)),0)),1)</f>
        <v>0</v>
      </c>
      <c r="DY15" s="436">
        <f>IF(ISERROR(VLOOKUP(AD15,'環境依存文字（電子入札利用不可）'!$A:$A,1,FALSE))=TRUE,IF(SUBSTITUTE(AD15,"　","")="",0,IF($CV$3&lt;=CODE(AD15),IF(AND($DB$3&lt;=CODE(AD15),CODE(AD15)&lt;=$DD$3),0,IF(AND($DG$3&lt;=CODE(AD15),CODE(AD15)&lt;=$DI$3),0,1)),0)),1)</f>
        <v>0</v>
      </c>
      <c r="EA15" s="436">
        <f>IF(ISERROR(VLOOKUP(AF15,'環境依存文字（電子入札利用不可）'!$A:$A,1,FALSE))=TRUE,IF(SUBSTITUTE(AF15,"　","")="",0,IF($CV$3&lt;=CODE(AF15),IF(AND($DB$3&lt;=CODE(AF15),CODE(AF15)&lt;=$DD$3),0,IF(AND($DG$3&lt;=CODE(AF15),CODE(AF15)&lt;=$DI$3),0,1)),0)),1)</f>
        <v>0</v>
      </c>
      <c r="EC15" s="436">
        <f>IF(ISERROR(VLOOKUP(AH15,'環境依存文字（電子入札利用不可）'!$A:$A,1,FALSE))=TRUE,IF(SUBSTITUTE(AH15,"　","")="",0,IF($CV$3&lt;=CODE(AH15),IF(AND($DB$3&lt;=CODE(AH15),CODE(AH15)&lt;=$DD$3),0,IF(AND($DG$3&lt;=CODE(AH15),CODE(AH15)&lt;=$DI$3),0,1)),0)),1)</f>
        <v>0</v>
      </c>
      <c r="EE15" s="436">
        <f>IF(ISERROR(VLOOKUP(AJ15,'環境依存文字（電子入札利用不可）'!$A:$A,1,FALSE))=TRUE,IF(SUBSTITUTE(AJ15,"　","")="",0,IF($CV$3&lt;=CODE(AJ15),IF(AND($DB$3&lt;=CODE(AJ15),CODE(AJ15)&lt;=$DD$3),0,IF(AND($DG$3&lt;=CODE(AJ15),CODE(AJ15)&lt;=$DI$3),0,1)),0)),1)</f>
        <v>0</v>
      </c>
      <c r="EG15" s="436">
        <f>IF(ISERROR(VLOOKUP(AL15,'環境依存文字（電子入札利用不可）'!$A:$A,1,FALSE))=TRUE,IF(SUBSTITUTE(AL15,"　","")="",0,IF($CV$3&lt;=CODE(AL15),IF(AND($DB$3&lt;=CODE(AL15),CODE(AL15)&lt;=$DD$3),0,IF(AND($DG$3&lt;=CODE(AL15),CODE(AL15)&lt;=$DI$3),0,1)),0)),1)</f>
        <v>0</v>
      </c>
      <c r="EI15" s="436">
        <f>IF(ISERROR(VLOOKUP(AN15,'環境依存文字（電子入札利用不可）'!$A:$A,1,FALSE))=TRUE,IF(SUBSTITUTE(AN15,"　","")="",0,IF($CV$3&lt;=CODE(AN15),IF(AND($DB$3&lt;=CODE(AN15),CODE(AN15)&lt;=$DD$3),0,IF(AND($DG$3&lt;=CODE(AN15),CODE(AN15)&lt;=$DI$3),0,1)),0)),1)</f>
        <v>0</v>
      </c>
      <c r="EK15" s="436">
        <f>IF(ISERROR(VLOOKUP(AP15,'環境依存文字（電子入札利用不可）'!$A:$A,1,FALSE))=TRUE,IF(SUBSTITUTE(AP15,"　","")="",0,IF($CV$3&lt;=CODE(AP15),IF(AND($DB$3&lt;=CODE(AP15),CODE(AP15)&lt;=$DD$3),0,IF(AND($DG$3&lt;=CODE(AP15),CODE(AP15)&lt;=$DI$3),0,1)),0)),1)</f>
        <v>0</v>
      </c>
      <c r="EM15" s="436">
        <f>IF(ISERROR(VLOOKUP(AR15,'環境依存文字（電子入札利用不可）'!$A:$A,1,FALSE))=TRUE,IF(SUBSTITUTE(AR15,"　","")="",0,IF($CV$3&lt;=CODE(AR15),IF(AND($DB$3&lt;=CODE(AR15),CODE(AR15)&lt;=$DD$3),0,IF(AND($DG$3&lt;=CODE(AR15),CODE(AR15)&lt;=$DI$3),0,1)),0)),1)</f>
        <v>0</v>
      </c>
      <c r="EO15" s="436">
        <f>IF(ISERROR(VLOOKUP(AT15,'環境依存文字（電子入札利用不可）'!$A:$A,1,FALSE))=TRUE,IF(SUBSTITUTE(AT15,"　","")="",0,IF($CV$3&lt;=CODE(AT15),IF(AND($DB$3&lt;=CODE(AT15),CODE(AT15)&lt;=$DD$3),0,IF(AND($DG$3&lt;=CODE(AT15),CODE(AT15)&lt;=$DI$3),0,1)),0)),1)</f>
        <v>0</v>
      </c>
      <c r="EQ15" s="436">
        <f>IF(ISERROR(VLOOKUP(AV15,'環境依存文字（電子入札利用不可）'!$A:$A,1,FALSE))=TRUE,IF(SUBSTITUTE(AV15,"　","")="",0,IF($CV$3&lt;=CODE(AV15),IF(AND($DB$3&lt;=CODE(AV15),CODE(AV15)&lt;=$DD$3),0,IF(AND($DG$3&lt;=CODE(AV15),CODE(AV15)&lt;=$DI$3),0,1)),0)),1)</f>
        <v>0</v>
      </c>
      <c r="ES15" s="436">
        <f>IF(ISERROR(VLOOKUP(AX15,'環境依存文字（電子入札利用不可）'!$A:$A,1,FALSE))=TRUE,IF(SUBSTITUTE(AX15,"　","")="",0,IF($CV$3&lt;=CODE(AX15),IF(AND($DB$3&lt;=CODE(AX15),CODE(AX15)&lt;=$DD$3),0,IF(AND($DG$3&lt;=CODE(AX15),CODE(AX15)&lt;=$DI$3),0,1)),0)),1)</f>
        <v>0</v>
      </c>
      <c r="EU15" s="436">
        <f>IF(ISERROR(VLOOKUP(AZ15,'環境依存文字（電子入札利用不可）'!$A:$A,1,FALSE))=TRUE,IF(SUBSTITUTE(AZ15,"　","")="",0,IF($CV$3&lt;=CODE(AZ15),IF(AND($DB$3&lt;=CODE(AZ15),CODE(AZ15)&lt;=$DD$3),0,IF(AND($DG$3&lt;=CODE(AZ15),CODE(AZ15)&lt;=$DI$3),0,1)),0)),1)</f>
        <v>0</v>
      </c>
      <c r="EW15" s="436">
        <f>IF(ISERROR(VLOOKUP(BB15,'環境依存文字（電子入札利用不可）'!$A:$A,1,FALSE))=TRUE,IF(SUBSTITUTE(BB15,"　","")="",0,IF($CV$3&lt;=CODE(BB15),IF(AND($DB$3&lt;=CODE(BB15),CODE(BB15)&lt;=$DD$3),0,IF(AND($DG$3&lt;=CODE(BB15),CODE(BB15)&lt;=$DI$3),0,1)),0)),1)</f>
        <v>0</v>
      </c>
      <c r="EY15" s="436">
        <f>IF(ISERROR(VLOOKUP(BD15,'環境依存文字（電子入札利用不可）'!$A:$A,1,FALSE))=TRUE,IF(SUBSTITUTE(BD15,"　","")="",0,IF($CV$3&lt;=CODE(BD15),IF(AND($DB$3&lt;=CODE(BD15),CODE(BD15)&lt;=$DD$3),0,IF(AND($DG$3&lt;=CODE(BD15),CODE(BD15)&lt;=$DI$3),0,1)),0)),1)</f>
        <v>0</v>
      </c>
      <c r="FA15" s="436">
        <f>IF(ISERROR(VLOOKUP(BF15,'環境依存文字（電子入札利用不可）'!$A:$A,1,FALSE))=TRUE,IF(SUBSTITUTE(BF15,"　","")="",0,IF($CV$3&lt;=CODE(BF15),IF(AND($DB$3&lt;=CODE(BF15),CODE(BF15)&lt;=$DD$3),0,IF(AND($DG$3&lt;=CODE(BF15),CODE(BF15)&lt;=$DI$3),0,1)),0)),1)</f>
        <v>0</v>
      </c>
      <c r="FC15" s="436">
        <f>IF(ISERROR(VLOOKUP(BH15,'環境依存文字（電子入札利用不可）'!$A:$A,1,FALSE))=TRUE,IF(SUBSTITUTE(BH15,"　","")="",0,IF($CV$3&lt;=CODE(BH15),IF(AND($DB$3&lt;=CODE(BH15),CODE(BH15)&lt;=$DD$3),0,IF(AND($DG$3&lt;=CODE(BH15),CODE(BH15)&lt;=$DI$3),0,1)),0)),1)</f>
        <v>0</v>
      </c>
      <c r="FE15" s="436">
        <f>IF(ISERROR(VLOOKUP(BJ15,'環境依存文字（電子入札利用不可）'!$A:$A,1,FALSE))=TRUE,IF(SUBSTITUTE(BJ15,"　","")="",0,IF($CV$3&lt;=CODE(BJ15),IF(AND($DB$3&lt;=CODE(BJ15),CODE(BJ15)&lt;=$DD$3),0,IF(AND($DG$3&lt;=CODE(BJ15),CODE(BJ15)&lt;=$DI$3),0,1)),0)),1)</f>
        <v>0</v>
      </c>
      <c r="FG15" s="436">
        <f>IF(ISERROR(VLOOKUP(BL15,'環境依存文字（電子入札利用不可）'!$A:$A,1,FALSE))=TRUE,IF(SUBSTITUTE(BL15,"　","")="",0,IF($CV$3&lt;=CODE(BL15),IF(AND($DB$3&lt;=CODE(BL15),CODE(BL15)&lt;=$DD$3),0,IF(AND($DG$3&lt;=CODE(BL15),CODE(BL15)&lt;=$DI$3),0,1)),0)),1)</f>
        <v>0</v>
      </c>
      <c r="FI15" s="436">
        <f>IF(ISERROR(VLOOKUP(BN15,'環境依存文字（電子入札利用不可）'!$A:$A,1,FALSE))=TRUE,IF(SUBSTITUTE(BN15,"　","")="",0,IF($CV$3&lt;=CODE(BN15),IF(AND($DB$3&lt;=CODE(BN15),CODE(BN15)&lt;=$DD$3),0,IF(AND($DG$3&lt;=CODE(BN15),CODE(BN15)&lt;=$DI$3),0,1)),0)),1)</f>
        <v>0</v>
      </c>
      <c r="FK15" s="436">
        <f>IF(ISERROR(VLOOKUP(BP15,'環境依存文字（電子入札利用不可）'!$A:$A,1,FALSE))=TRUE,IF(SUBSTITUTE(BP15,"　","")="",0,IF($CV$3&lt;=CODE(BP15),IF(AND($DB$3&lt;=CODE(BP15),CODE(BP15)&lt;=$DD$3),0,IF(AND($DG$3&lt;=CODE(BP15),CODE(BP15)&lt;=$DI$3),0,1)),0)),1)</f>
        <v>0</v>
      </c>
    </row>
    <row r="16" spans="1:167" s="436" customFormat="1" ht="23.25" customHeight="1">
      <c r="A16" s="26" t="s">
        <v>38</v>
      </c>
      <c r="B16" s="1029" t="str">
        <f>+IF(入力シート!$H20="","",MID(入力シート!$H20,入力シート!BJ$19,1))</f>
        <v/>
      </c>
      <c r="C16" s="1018"/>
      <c r="D16" s="1017" t="str">
        <f>+IF(入力シート!$H20="","",MID(入力シート!$H20,入力シート!BL$19,1))</f>
        <v/>
      </c>
      <c r="E16" s="1018"/>
      <c r="F16" s="1017" t="str">
        <f>+IF(入力シート!$H20="","",MID(入力シート!$H20,入力シート!BN$19,1))</f>
        <v/>
      </c>
      <c r="G16" s="1018"/>
      <c r="H16" s="1017" t="str">
        <f>+IF(入力シート!$H20="","",MID(入力シート!$H20,入力シート!BP$19,1))</f>
        <v/>
      </c>
      <c r="I16" s="1018"/>
      <c r="J16" s="1017" t="str">
        <f>+IF(入力シート!$H20="","",MID(入力シート!$H20,入力シート!BR$19,1))</f>
        <v/>
      </c>
      <c r="K16" s="1018"/>
      <c r="L16" s="1017" t="str">
        <f>+IF(入力シート!$H20="","",MID(入力シート!$H20,入力シート!BT$19,1))</f>
        <v/>
      </c>
      <c r="M16" s="1018"/>
      <c r="N16" s="1017" t="str">
        <f>+IF(入力シート!$H20="","",MID(入力シート!$H20,入力シート!BV$19,1))</f>
        <v/>
      </c>
      <c r="O16" s="1018"/>
      <c r="P16" s="1017" t="str">
        <f>+IF(入力シート!$H20="","",MID(入力シート!$H20,入力シート!BX$19,1))</f>
        <v/>
      </c>
      <c r="Q16" s="1021"/>
      <c r="R16" s="1022" t="str">
        <f>+IF(入力シート!$L20="","",MID(入力シート!$L20,入力シート!BJ$20,1))</f>
        <v/>
      </c>
      <c r="S16" s="913"/>
      <c r="T16" s="913" t="str">
        <f>+IF(入力シート!$L20="","",MID(入力シート!$L20,入力シート!BL$20,1))</f>
        <v/>
      </c>
      <c r="U16" s="913"/>
      <c r="V16" s="913" t="str">
        <f>+IF(入力シート!$L20="","",MID(入力シート!$L20,入力シート!BN$20,1))</f>
        <v/>
      </c>
      <c r="W16" s="913"/>
      <c r="X16" s="913" t="str">
        <f>+IF(入力シート!$L20="","",MID(入力シート!$L20,入力シート!BP$20,1))</f>
        <v/>
      </c>
      <c r="Y16" s="913"/>
      <c r="Z16" s="913" t="str">
        <f>+IF(入力シート!$L20="","",MID(入力シート!$L20,入力シート!BR$20,1))</f>
        <v/>
      </c>
      <c r="AA16" s="913"/>
      <c r="AB16" s="913" t="str">
        <f>+IF(入力シート!$L20="","",MID(入力シート!$L20,入力シート!BT$20,1))</f>
        <v/>
      </c>
      <c r="AC16" s="913"/>
      <c r="AD16" s="913" t="str">
        <f>+IF(入力シート!$L20="","",MID(入力シート!$L20,入力シート!BV$20,1))</f>
        <v/>
      </c>
      <c r="AE16" s="913"/>
      <c r="AF16" s="913" t="str">
        <f>+IF(入力シート!$L20="","",MID(入力シート!$L20,入力シート!BX$20,1))</f>
        <v/>
      </c>
      <c r="AG16" s="913"/>
      <c r="AH16" s="913" t="str">
        <f>+IF(入力シート!$L20="","",MID(入力シート!$L20,入力シート!BZ$20,1))</f>
        <v/>
      </c>
      <c r="AI16" s="913"/>
      <c r="AJ16" s="913" t="str">
        <f>+IF(入力シート!$L20="","",MID(入力シート!$L20,入力シート!CB$20,1))</f>
        <v/>
      </c>
      <c r="AK16" s="913"/>
      <c r="AL16" s="913" t="str">
        <f>+IF(入力シート!$L20="","",MID(入力シート!$L20,入力シート!CD$20,1))</f>
        <v/>
      </c>
      <c r="AM16" s="913"/>
      <c r="AN16" s="913" t="str">
        <f>+IF(入力シート!$L20="","",MID(入力シート!$L20,入力シート!CF$20,1))</f>
        <v/>
      </c>
      <c r="AO16" s="913"/>
      <c r="AP16" s="913" t="str">
        <f>+IF(入力シート!$L20="","",MID(入力シート!$L20,入力シート!CH$20,1))</f>
        <v/>
      </c>
      <c r="AQ16" s="913"/>
      <c r="AR16" s="913" t="str">
        <f>+IF(入力シート!$L20="","",MID(入力シート!$L20,入力シート!CJ$20,1))</f>
        <v/>
      </c>
      <c r="AS16" s="913"/>
      <c r="AT16" s="913" t="str">
        <f>+IF(入力シート!$L20="","",MID(入力シート!$L20,入力シート!CL$20,1))</f>
        <v/>
      </c>
      <c r="AU16" s="913"/>
      <c r="AV16" s="913" t="str">
        <f>+IF(入力シート!$L20="","",MID(入力シート!$L20,入力シート!CN$20,1))</f>
        <v/>
      </c>
      <c r="AW16" s="913"/>
      <c r="AX16" s="913" t="str">
        <f>+IF(入力シート!$L20="","",MID(入力シート!$L20,入力シート!CP$20,1))</f>
        <v/>
      </c>
      <c r="AY16" s="913"/>
      <c r="AZ16" s="913" t="str">
        <f>+IF(入力シート!$L20="","",MID(入力シート!$L20,入力シート!CR$20,1))</f>
        <v/>
      </c>
      <c r="BA16" s="913"/>
      <c r="BB16" s="913" t="str">
        <f>+IF(入力シート!$L20="","",MID(入力シート!$L20,入力シート!CT$20,1))</f>
        <v/>
      </c>
      <c r="BC16" s="913"/>
      <c r="BD16" s="913" t="str">
        <f>+IF(入力シート!$L20="","",MID(入力シート!$L20,入力シート!CV$20,1))</f>
        <v/>
      </c>
      <c r="BE16" s="913"/>
      <c r="BF16" s="913" t="str">
        <f>+IF(入力シート!$L20="","",MID(入力シート!$L20,入力シート!CX$20,1))</f>
        <v/>
      </c>
      <c r="BG16" s="913"/>
      <c r="BH16" s="913" t="str">
        <f>+IF(入力シート!$L20="","",MID(入力シート!$L20,入力シート!CZ$20,1))</f>
        <v/>
      </c>
      <c r="BI16" s="913"/>
      <c r="BJ16" s="913" t="str">
        <f>+IF(入力シート!$L20="","",MID(入力シート!$L20,入力シート!DB$20,1))</f>
        <v/>
      </c>
      <c r="BK16" s="913"/>
      <c r="BL16" s="913" t="str">
        <f>+IF(入力シート!$L20="","",MID(入力シート!$L20,入力シート!DD$20,1))</f>
        <v/>
      </c>
      <c r="BM16" s="913"/>
      <c r="BN16" s="913" t="str">
        <f>+IF(入力シート!$L20="","",MID(入力シート!$L20,入力シート!DF$20,1))</f>
        <v/>
      </c>
      <c r="BO16" s="913"/>
      <c r="BP16" s="913" t="str">
        <f>+IF(入力シート!$L20="","",MID(入力シート!$L20,入力シート!DH$20,1))</f>
        <v/>
      </c>
      <c r="BQ16" s="1031"/>
      <c r="BR16" s="1029" t="str">
        <f>+IF(入力シート!W20="○",1,"")</f>
        <v/>
      </c>
      <c r="BS16" s="1030"/>
      <c r="BT16" s="448" t="str">
        <f>+IF(MID(TEXT(入力シート!Y20,"000#"),1,1)="0","",MID(TEXT(入力シート!Y20,"000#"),1,1))</f>
        <v/>
      </c>
      <c r="BU16" s="449" t="str">
        <f>+IF(AND(BT16="",MID(TEXT(入力シート!Y20,"000#"),2,1)="0"),"",MID(TEXT(入力シート!Y20,"000#"),2,1))</f>
        <v/>
      </c>
      <c r="BV16" s="450" t="str">
        <f>+IF(AND(BU16="",MID(TEXT(入力シート!Y20,"000#"),3,1)="0"),"",MID(TEXT(入力シート!Y20,"000#"),3,1))</f>
        <v/>
      </c>
      <c r="BW16" s="451" t="str">
        <f>+IF(AND(BV16="",MID(TEXT(入力シート!Y20,"000#"),4,1)="0"),"",MID(TEXT(入力シート!Y20,"000#"),4,1))</f>
        <v/>
      </c>
      <c r="BX16" s="463" t="str">
        <f>+IF(入力シート!AA20="","",IF(MID(TEXT(入力シート!AA20,"00#"),1,1)="","",MID(TEXT(入力シート!AA20,"00#"),1,1)))</f>
        <v/>
      </c>
      <c r="BY16" s="464" t="str">
        <f>+IF(入力シート!AA20="","",IF(MID(TEXT(入力シート!AA20,"00#"),2,1)="","",MID(TEXT(入力シート!AA20,"00#"),2,1)))</f>
        <v/>
      </c>
      <c r="BZ16" s="465" t="str">
        <f>+IF(入力シート!AA20="","",IF(MID(TEXT(入力シート!AA20,"00#"),3,1)="","",MID(TEXT(入力シート!AA20,"00#"),3,1)))</f>
        <v/>
      </c>
      <c r="CA16" s="455" t="s">
        <v>34</v>
      </c>
      <c r="CB16" s="466" t="str">
        <f>+IF(入力シート!AD20="","",IF(MID(TEXT(入力シート!AD20,"000#"),1,1)="","",MID(TEXT(入力シート!AD20,"000#"),1,1)))</f>
        <v/>
      </c>
      <c r="CC16" s="457" t="str">
        <f>+IF(入力シート!AD20="","",IF(MID(TEXT(入力シート!AD20,"000#"),2,1)="","",MID(TEXT(入力シート!AD20,"000#"),2,1)))</f>
        <v/>
      </c>
      <c r="CD16" s="457" t="str">
        <f>+IF(入力シート!AD20="","",IF(MID(TEXT(入力シート!AD20,"000#"),3,1)="","",MID(TEXT(入力シート!AD20,"000#"),3,1)))</f>
        <v/>
      </c>
      <c r="CE16" s="458" t="str">
        <f>+IF(入力シート!AD20="","",IF(MID(TEXT(入力シート!AD20,"000#"),4,1)="","",MID(TEXT(入力シート!AD20,"000#"),4,1)))</f>
        <v/>
      </c>
      <c r="CF16" s="466" t="str">
        <f>+IF(入力シート!$AZ20="","",MID(入力シート!$AZ20,入力シート!BJ$16,1))</f>
        <v>-</v>
      </c>
      <c r="CG16" s="464" t="str">
        <f>+IF(入力シート!$AZ20="","",MID(入力シート!$AZ20,入力シート!BK$16,1))</f>
        <v>-</v>
      </c>
      <c r="CH16" s="464" t="str">
        <f>+IF(入力シート!$AZ20="","",MID(入力シート!$AZ20,入力シート!BL$16,1))</f>
        <v/>
      </c>
      <c r="CI16" s="464" t="str">
        <f>+IF(入力シート!$AZ20="","",MID(入力シート!$AZ20,入力シート!BM$16,1))</f>
        <v/>
      </c>
      <c r="CJ16" s="464" t="str">
        <f>+IF(入力シート!$AZ20="","",MID(入力シート!$AZ20,入力シート!BN$16,1))</f>
        <v/>
      </c>
      <c r="CK16" s="464" t="str">
        <f>+IF(入力シート!$AZ20="","",MID(入力シート!$AZ20,入力シート!BO$16,1))</f>
        <v/>
      </c>
      <c r="CL16" s="464" t="str">
        <f>+IF(入力シート!$AZ20="","",MID(入力シート!$AZ20,入力シート!BP$16,1))</f>
        <v/>
      </c>
      <c r="CM16" s="457" t="str">
        <f>+IF(入力シート!$AZ20="","",MID(入力シート!$AZ20,入力シート!BQ$16,1))</f>
        <v/>
      </c>
      <c r="CN16" s="457" t="str">
        <f>+IF(入力シート!$AZ20="","",MID(入力シート!$AZ20,入力シート!BR$16,1))</f>
        <v/>
      </c>
      <c r="CO16" s="457" t="str">
        <f>+IF(入力シート!$AZ20="","",MID(入力シート!$AZ20,入力シート!BS$16,1))</f>
        <v/>
      </c>
      <c r="CP16" s="467" t="str">
        <f>+IF(入力シート!$AZ20="","",MID(入力シート!$AZ20,入力シート!BT$16,1))</f>
        <v/>
      </c>
      <c r="CQ16" s="458" t="str">
        <f>+IF(入力シート!$AZ20="","",MID(入力シート!$AZ20,入力シート!BU$16,1))</f>
        <v/>
      </c>
      <c r="CS16" s="643"/>
      <c r="CU16" s="643">
        <f t="shared" ref="CU16:CU24" si="0">+SUM(CV16:GR16)</f>
        <v>0</v>
      </c>
      <c r="CW16" s="436">
        <f>IF(ISERROR(VLOOKUP(B16,'環境依存文字（電子入札利用不可）'!$A:$A,1,FALSE))=TRUE,IF(SUBSTITUTE(B16,"　","")="",0,IF($CV$3&lt;=CODE(B16),IF(AND($DB$3&lt;=CODE(B16),CODE(B16)&lt;=$DD$3),0,IF(AND($DG$3&lt;=CODE(B16),CODE(B16)&lt;=$DI$3),0,1)),0)),1)</f>
        <v>0</v>
      </c>
      <c r="CY16" s="436">
        <f>IF(ISERROR(VLOOKUP(D16,'環境依存文字（電子入札利用不可）'!$A:$A,1,FALSE))=TRUE,IF(SUBSTITUTE(D16,"　","")="",0,IF($CV$3&lt;=CODE(D16),IF(AND($DB$3&lt;=CODE(D16),CODE(D16)&lt;=$DD$3),0,IF(AND($DG$3&lt;=CODE(D16),CODE(D16)&lt;=$DI$3),0,1)),0)),1)</f>
        <v>0</v>
      </c>
      <c r="DA16" s="436">
        <f>IF(ISERROR(VLOOKUP(F16,'環境依存文字（電子入札利用不可）'!$A:$A,1,FALSE))=TRUE,IF(SUBSTITUTE(F16,"　","")="",0,IF($CV$3&lt;=CODE(F16),IF(AND($DB$3&lt;=CODE(F16),CODE(F16)&lt;=$DD$3),0,IF(AND($DG$3&lt;=CODE(F16),CODE(F16)&lt;=$DI$3),0,1)),0)),1)</f>
        <v>0</v>
      </c>
      <c r="DC16" s="436">
        <f>IF(ISERROR(VLOOKUP(H16,'環境依存文字（電子入札利用不可）'!$A:$A,1,FALSE))=TRUE,IF(SUBSTITUTE(H16,"　","")="",0,IF($CV$3&lt;=CODE(H16),IF(AND($DB$3&lt;=CODE(H16),CODE(H16)&lt;=$DD$3),0,IF(AND($DG$3&lt;=CODE(H16),CODE(H16)&lt;=$DI$3),0,1)),0)),1)</f>
        <v>0</v>
      </c>
      <c r="DE16" s="436">
        <f>IF(ISERROR(VLOOKUP(J16,'環境依存文字（電子入札利用不可）'!$A:$A,1,FALSE))=TRUE,IF(SUBSTITUTE(J16,"　","")="",0,IF($CV$3&lt;=CODE(J16),IF(AND($DB$3&lt;=CODE(J16),CODE(J16)&lt;=$DD$3),0,IF(AND($DG$3&lt;=CODE(J16),CODE(J16)&lt;=$DI$3),0,1)),0)),1)</f>
        <v>0</v>
      </c>
      <c r="DG16" s="436">
        <f>IF(ISERROR(VLOOKUP(L16,'環境依存文字（電子入札利用不可）'!$A:$A,1,FALSE))=TRUE,IF(SUBSTITUTE(L16,"　","")="",0,IF($CV$3&lt;=CODE(L16),IF(AND($DB$3&lt;=CODE(L16),CODE(L16)&lt;=$DD$3),0,IF(AND($DG$3&lt;=CODE(L16),CODE(L16)&lt;=$DI$3),0,1)),0)),1)</f>
        <v>0</v>
      </c>
      <c r="DI16" s="436">
        <f>IF(ISERROR(VLOOKUP(N16,'環境依存文字（電子入札利用不可）'!$A:$A,1,FALSE))=TRUE,IF(SUBSTITUTE(N16,"　","")="",0,IF($CV$3&lt;=CODE(N16),IF(AND($DB$3&lt;=CODE(N16),CODE(N16)&lt;=$DD$3),0,IF(AND($DG$3&lt;=CODE(N16),CODE(N16)&lt;=$DI$3),0,1)),0)),1)</f>
        <v>0</v>
      </c>
      <c r="DK16" s="436">
        <f>IF(ISERROR(VLOOKUP(P16,'環境依存文字（電子入札利用不可）'!$A:$A,1,FALSE))=TRUE,IF(SUBSTITUTE(P16,"　","")="",0,IF($CV$3&lt;=CODE(P16),IF(AND($DB$3&lt;=CODE(P16),CODE(P16)&lt;=$DD$3),0,IF(AND($DG$3&lt;=CODE(P16),CODE(P16)&lt;=$DI$3),0,1)),0)),1)</f>
        <v>0</v>
      </c>
      <c r="DM16" s="436">
        <f>IF(ISERROR(VLOOKUP(R16,'環境依存文字（電子入札利用不可）'!$A:$A,1,FALSE))=TRUE,IF(SUBSTITUTE(R16,"　","")="",0,IF($CV$3&lt;=CODE(R16),IF(AND($DB$3&lt;=CODE(R16),CODE(R16)&lt;=$DD$3),0,IF(AND($DG$3&lt;=CODE(R16),CODE(R16)&lt;=$DI$3),0,1)),0)),1)</f>
        <v>0</v>
      </c>
      <c r="DO16" s="436">
        <f>IF(ISERROR(VLOOKUP(T16,'環境依存文字（電子入札利用不可）'!$A:$A,1,FALSE))=TRUE,IF(SUBSTITUTE(T16,"　","")="",0,IF($CV$3&lt;=CODE(T16),IF(AND($DB$3&lt;=CODE(T16),CODE(T16)&lt;=$DD$3),0,IF(AND($DG$3&lt;=CODE(T16),CODE(T16)&lt;=$DI$3),0,1)),0)),1)</f>
        <v>0</v>
      </c>
      <c r="DQ16" s="436">
        <f>IF(ISERROR(VLOOKUP(V16,'環境依存文字（電子入札利用不可）'!$A:$A,1,FALSE))=TRUE,IF(SUBSTITUTE(V16,"　","")="",0,IF($CV$3&lt;=CODE(V16),IF(AND($DB$3&lt;=CODE(V16),CODE(V16)&lt;=$DD$3),0,IF(AND($DG$3&lt;=CODE(V16),CODE(V16)&lt;=$DI$3),0,1)),0)),1)</f>
        <v>0</v>
      </c>
      <c r="DS16" s="436">
        <f>IF(ISERROR(VLOOKUP(X16,'環境依存文字（電子入札利用不可）'!$A:$A,1,FALSE))=TRUE,IF(SUBSTITUTE(X16,"　","")="",0,IF($CV$3&lt;=CODE(X16),IF(AND($DB$3&lt;=CODE(X16),CODE(X16)&lt;=$DD$3),0,IF(AND($DG$3&lt;=CODE(X16),CODE(X16)&lt;=$DI$3),0,1)),0)),1)</f>
        <v>0</v>
      </c>
      <c r="DU16" s="436">
        <f>IF(ISERROR(VLOOKUP(Z16,'環境依存文字（電子入札利用不可）'!$A:$A,1,FALSE))=TRUE,IF(SUBSTITUTE(Z16,"　","")="",0,IF($CV$3&lt;=CODE(Z16),IF(AND($DB$3&lt;=CODE(Z16),CODE(Z16)&lt;=$DD$3),0,IF(AND($DG$3&lt;=CODE(Z16),CODE(Z16)&lt;=$DI$3),0,1)),0)),1)</f>
        <v>0</v>
      </c>
      <c r="DW16" s="436">
        <f>IF(ISERROR(VLOOKUP(AB16,'環境依存文字（電子入札利用不可）'!$A:$A,1,FALSE))=TRUE,IF(SUBSTITUTE(AB16,"　","")="",0,IF($CV$3&lt;=CODE(AB16),IF(AND($DB$3&lt;=CODE(AB16),CODE(AB16)&lt;=$DD$3),0,IF(AND($DG$3&lt;=CODE(AB16),CODE(AB16)&lt;=$DI$3),0,1)),0)),1)</f>
        <v>0</v>
      </c>
      <c r="DY16" s="436">
        <f>IF(ISERROR(VLOOKUP(AD16,'環境依存文字（電子入札利用不可）'!$A:$A,1,FALSE))=TRUE,IF(SUBSTITUTE(AD16,"　","")="",0,IF($CV$3&lt;=CODE(AD16),IF(AND($DB$3&lt;=CODE(AD16),CODE(AD16)&lt;=$DD$3),0,IF(AND($DG$3&lt;=CODE(AD16),CODE(AD16)&lt;=$DI$3),0,1)),0)),1)</f>
        <v>0</v>
      </c>
      <c r="EA16" s="436">
        <f>IF(ISERROR(VLOOKUP(AF16,'環境依存文字（電子入札利用不可）'!$A:$A,1,FALSE))=TRUE,IF(SUBSTITUTE(AF16,"　","")="",0,IF($CV$3&lt;=CODE(AF16),IF(AND($DB$3&lt;=CODE(AF16),CODE(AF16)&lt;=$DD$3),0,IF(AND($DG$3&lt;=CODE(AF16),CODE(AF16)&lt;=$DI$3),0,1)),0)),1)</f>
        <v>0</v>
      </c>
      <c r="EC16" s="436">
        <f>IF(ISERROR(VLOOKUP(AH16,'環境依存文字（電子入札利用不可）'!$A:$A,1,FALSE))=TRUE,IF(SUBSTITUTE(AH16,"　","")="",0,IF($CV$3&lt;=CODE(AH16),IF(AND($DB$3&lt;=CODE(AH16),CODE(AH16)&lt;=$DD$3),0,IF(AND($DG$3&lt;=CODE(AH16),CODE(AH16)&lt;=$DI$3),0,1)),0)),1)</f>
        <v>0</v>
      </c>
      <c r="EE16" s="436">
        <f>IF(ISERROR(VLOOKUP(AJ16,'環境依存文字（電子入札利用不可）'!$A:$A,1,FALSE))=TRUE,IF(SUBSTITUTE(AJ16,"　","")="",0,IF($CV$3&lt;=CODE(AJ16),IF(AND($DB$3&lt;=CODE(AJ16),CODE(AJ16)&lt;=$DD$3),0,IF(AND($DG$3&lt;=CODE(AJ16),CODE(AJ16)&lt;=$DI$3),0,1)),0)),1)</f>
        <v>0</v>
      </c>
      <c r="EG16" s="436">
        <f>IF(ISERROR(VLOOKUP(AL16,'環境依存文字（電子入札利用不可）'!$A:$A,1,FALSE))=TRUE,IF(SUBSTITUTE(AL16,"　","")="",0,IF($CV$3&lt;=CODE(AL16),IF(AND($DB$3&lt;=CODE(AL16),CODE(AL16)&lt;=$DD$3),0,IF(AND($DG$3&lt;=CODE(AL16),CODE(AL16)&lt;=$DI$3),0,1)),0)),1)</f>
        <v>0</v>
      </c>
      <c r="EI16" s="436">
        <f>IF(ISERROR(VLOOKUP(AN16,'環境依存文字（電子入札利用不可）'!$A:$A,1,FALSE))=TRUE,IF(SUBSTITUTE(AN16,"　","")="",0,IF($CV$3&lt;=CODE(AN16),IF(AND($DB$3&lt;=CODE(AN16),CODE(AN16)&lt;=$DD$3),0,IF(AND($DG$3&lt;=CODE(AN16),CODE(AN16)&lt;=$DI$3),0,1)),0)),1)</f>
        <v>0</v>
      </c>
      <c r="EK16" s="436">
        <f>IF(ISERROR(VLOOKUP(AP16,'環境依存文字（電子入札利用不可）'!$A:$A,1,FALSE))=TRUE,IF(SUBSTITUTE(AP16,"　","")="",0,IF($CV$3&lt;=CODE(AP16),IF(AND($DB$3&lt;=CODE(AP16),CODE(AP16)&lt;=$DD$3),0,IF(AND($DG$3&lt;=CODE(AP16),CODE(AP16)&lt;=$DI$3),0,1)),0)),1)</f>
        <v>0</v>
      </c>
      <c r="EM16" s="436">
        <f>IF(ISERROR(VLOOKUP(AR16,'環境依存文字（電子入札利用不可）'!$A:$A,1,FALSE))=TRUE,IF(SUBSTITUTE(AR16,"　","")="",0,IF($CV$3&lt;=CODE(AR16),IF(AND($DB$3&lt;=CODE(AR16),CODE(AR16)&lt;=$DD$3),0,IF(AND($DG$3&lt;=CODE(AR16),CODE(AR16)&lt;=$DI$3),0,1)),0)),1)</f>
        <v>0</v>
      </c>
      <c r="EO16" s="436">
        <f>IF(ISERROR(VLOOKUP(AT16,'環境依存文字（電子入札利用不可）'!$A:$A,1,FALSE))=TRUE,IF(SUBSTITUTE(AT16,"　","")="",0,IF($CV$3&lt;=CODE(AT16),IF(AND($DB$3&lt;=CODE(AT16),CODE(AT16)&lt;=$DD$3),0,IF(AND($DG$3&lt;=CODE(AT16),CODE(AT16)&lt;=$DI$3),0,1)),0)),1)</f>
        <v>0</v>
      </c>
      <c r="EQ16" s="436">
        <f>IF(ISERROR(VLOOKUP(AV16,'環境依存文字（電子入札利用不可）'!$A:$A,1,FALSE))=TRUE,IF(SUBSTITUTE(AV16,"　","")="",0,IF($CV$3&lt;=CODE(AV16),IF(AND($DB$3&lt;=CODE(AV16),CODE(AV16)&lt;=$DD$3),0,IF(AND($DG$3&lt;=CODE(AV16),CODE(AV16)&lt;=$DI$3),0,1)),0)),1)</f>
        <v>0</v>
      </c>
      <c r="ES16" s="436">
        <f>IF(ISERROR(VLOOKUP(AX16,'環境依存文字（電子入札利用不可）'!$A:$A,1,FALSE))=TRUE,IF(SUBSTITUTE(AX16,"　","")="",0,IF($CV$3&lt;=CODE(AX16),IF(AND($DB$3&lt;=CODE(AX16),CODE(AX16)&lt;=$DD$3),0,IF(AND($DG$3&lt;=CODE(AX16),CODE(AX16)&lt;=$DI$3),0,1)),0)),1)</f>
        <v>0</v>
      </c>
      <c r="EU16" s="436">
        <f>IF(ISERROR(VLOOKUP(AZ16,'環境依存文字（電子入札利用不可）'!$A:$A,1,FALSE))=TRUE,IF(SUBSTITUTE(AZ16,"　","")="",0,IF($CV$3&lt;=CODE(AZ16),IF(AND($DB$3&lt;=CODE(AZ16),CODE(AZ16)&lt;=$DD$3),0,IF(AND($DG$3&lt;=CODE(AZ16),CODE(AZ16)&lt;=$DI$3),0,1)),0)),1)</f>
        <v>0</v>
      </c>
      <c r="EW16" s="436">
        <f>IF(ISERROR(VLOOKUP(BB16,'環境依存文字（電子入札利用不可）'!$A:$A,1,FALSE))=TRUE,IF(SUBSTITUTE(BB16,"　","")="",0,IF($CV$3&lt;=CODE(BB16),IF(AND($DB$3&lt;=CODE(BB16),CODE(BB16)&lt;=$DD$3),0,IF(AND($DG$3&lt;=CODE(BB16),CODE(BB16)&lt;=$DI$3),0,1)),0)),1)</f>
        <v>0</v>
      </c>
      <c r="EY16" s="436">
        <f>IF(ISERROR(VLOOKUP(BD16,'環境依存文字（電子入札利用不可）'!$A:$A,1,FALSE))=TRUE,IF(SUBSTITUTE(BD16,"　","")="",0,IF($CV$3&lt;=CODE(BD16),IF(AND($DB$3&lt;=CODE(BD16),CODE(BD16)&lt;=$DD$3),0,IF(AND($DG$3&lt;=CODE(BD16),CODE(BD16)&lt;=$DI$3),0,1)),0)),1)</f>
        <v>0</v>
      </c>
      <c r="FA16" s="436">
        <f>IF(ISERROR(VLOOKUP(BF16,'環境依存文字（電子入札利用不可）'!$A:$A,1,FALSE))=TRUE,IF(SUBSTITUTE(BF16,"　","")="",0,IF($CV$3&lt;=CODE(BF16),IF(AND($DB$3&lt;=CODE(BF16),CODE(BF16)&lt;=$DD$3),0,IF(AND($DG$3&lt;=CODE(BF16),CODE(BF16)&lt;=$DI$3),0,1)),0)),1)</f>
        <v>0</v>
      </c>
      <c r="FC16" s="436">
        <f>IF(ISERROR(VLOOKUP(BH16,'環境依存文字（電子入札利用不可）'!$A:$A,1,FALSE))=TRUE,IF(SUBSTITUTE(BH16,"　","")="",0,IF($CV$3&lt;=CODE(BH16),IF(AND($DB$3&lt;=CODE(BH16),CODE(BH16)&lt;=$DD$3),0,IF(AND($DG$3&lt;=CODE(BH16),CODE(BH16)&lt;=$DI$3),0,1)),0)),1)</f>
        <v>0</v>
      </c>
      <c r="FE16" s="436">
        <f>IF(ISERROR(VLOOKUP(BJ16,'環境依存文字（電子入札利用不可）'!$A:$A,1,FALSE))=TRUE,IF(SUBSTITUTE(BJ16,"　","")="",0,IF($CV$3&lt;=CODE(BJ16),IF(AND($DB$3&lt;=CODE(BJ16),CODE(BJ16)&lt;=$DD$3),0,IF(AND($DG$3&lt;=CODE(BJ16),CODE(BJ16)&lt;=$DI$3),0,1)),0)),1)</f>
        <v>0</v>
      </c>
      <c r="FG16" s="436">
        <f>IF(ISERROR(VLOOKUP(BL16,'環境依存文字（電子入札利用不可）'!$A:$A,1,FALSE))=TRUE,IF(SUBSTITUTE(BL16,"　","")="",0,IF($CV$3&lt;=CODE(BL16),IF(AND($DB$3&lt;=CODE(BL16),CODE(BL16)&lt;=$DD$3),0,IF(AND($DG$3&lt;=CODE(BL16),CODE(BL16)&lt;=$DI$3),0,1)),0)),1)</f>
        <v>0</v>
      </c>
      <c r="FI16" s="436">
        <f>IF(ISERROR(VLOOKUP(BN16,'環境依存文字（電子入札利用不可）'!$A:$A,1,FALSE))=TRUE,IF(SUBSTITUTE(BN16,"　","")="",0,IF($CV$3&lt;=CODE(BN16),IF(AND($DB$3&lt;=CODE(BN16),CODE(BN16)&lt;=$DD$3),0,IF(AND($DG$3&lt;=CODE(BN16),CODE(BN16)&lt;=$DI$3),0,1)),0)),1)</f>
        <v>0</v>
      </c>
      <c r="FK16" s="436">
        <f>IF(ISERROR(VLOOKUP(BP16,'環境依存文字（電子入札利用不可）'!$A:$A,1,FALSE))=TRUE,IF(SUBSTITUTE(BP16,"　","")="",0,IF($CV$3&lt;=CODE(BP16),IF(AND($DB$3&lt;=CODE(BP16),CODE(BP16)&lt;=$DD$3),0,IF(AND($DG$3&lt;=CODE(BP16),CODE(BP16)&lt;=$DI$3),0,1)),0)),1)</f>
        <v>0</v>
      </c>
    </row>
    <row r="17" spans="1:167" s="436" customFormat="1" ht="23.25" customHeight="1">
      <c r="A17" s="26" t="s">
        <v>39</v>
      </c>
      <c r="B17" s="1029" t="str">
        <f>+IF(入力シート!$H21="","",MID(入力シート!$H21,入力シート!BJ$19,1))</f>
        <v/>
      </c>
      <c r="C17" s="1018"/>
      <c r="D17" s="1017" t="str">
        <f>+IF(入力シート!$H21="","",MID(入力シート!$H21,入力シート!BL$19,1))</f>
        <v/>
      </c>
      <c r="E17" s="1018"/>
      <c r="F17" s="1017" t="str">
        <f>+IF(入力シート!$H21="","",MID(入力シート!$H21,入力シート!BN$19,1))</f>
        <v/>
      </c>
      <c r="G17" s="1018"/>
      <c r="H17" s="1017" t="str">
        <f>+IF(入力シート!$H21="","",MID(入力シート!$H21,入力シート!BP$19,1))</f>
        <v/>
      </c>
      <c r="I17" s="1018"/>
      <c r="J17" s="1017" t="str">
        <f>+IF(入力シート!$H21="","",MID(入力シート!$H21,入力シート!BR$19,1))</f>
        <v/>
      </c>
      <c r="K17" s="1018"/>
      <c r="L17" s="1017" t="str">
        <f>+IF(入力シート!$H21="","",MID(入力シート!$H21,入力シート!BT$19,1))</f>
        <v/>
      </c>
      <c r="M17" s="1018"/>
      <c r="N17" s="1017" t="str">
        <f>+IF(入力シート!$H21="","",MID(入力シート!$H21,入力シート!BV$19,1))</f>
        <v/>
      </c>
      <c r="O17" s="1018"/>
      <c r="P17" s="1017" t="str">
        <f>+IF(入力シート!$H21="","",MID(入力シート!$H21,入力シート!BX$19,1))</f>
        <v/>
      </c>
      <c r="Q17" s="1021"/>
      <c r="R17" s="1022" t="str">
        <f>+IF(入力シート!$L21="","",MID(入力シート!$L21,入力シート!BJ$20,1))</f>
        <v/>
      </c>
      <c r="S17" s="913"/>
      <c r="T17" s="913" t="str">
        <f>+IF(入力シート!$L21="","",MID(入力シート!$L21,入力シート!BL$20,1))</f>
        <v/>
      </c>
      <c r="U17" s="913"/>
      <c r="V17" s="913" t="str">
        <f>+IF(入力シート!$L21="","",MID(入力シート!$L21,入力シート!BN$20,1))</f>
        <v/>
      </c>
      <c r="W17" s="913"/>
      <c r="X17" s="913" t="str">
        <f>+IF(入力シート!$L21="","",MID(入力シート!$L21,入力シート!BP$20,1))</f>
        <v/>
      </c>
      <c r="Y17" s="913"/>
      <c r="Z17" s="913" t="str">
        <f>+IF(入力シート!$L21="","",MID(入力シート!$L21,入力シート!BR$20,1))</f>
        <v/>
      </c>
      <c r="AA17" s="913"/>
      <c r="AB17" s="913" t="str">
        <f>+IF(入力シート!$L21="","",MID(入力シート!$L21,入力シート!BT$20,1))</f>
        <v/>
      </c>
      <c r="AC17" s="913"/>
      <c r="AD17" s="913" t="str">
        <f>+IF(入力シート!$L21="","",MID(入力シート!$L21,入力シート!BV$20,1))</f>
        <v/>
      </c>
      <c r="AE17" s="913"/>
      <c r="AF17" s="913" t="str">
        <f>+IF(入力シート!$L21="","",MID(入力シート!$L21,入力シート!BX$20,1))</f>
        <v/>
      </c>
      <c r="AG17" s="913"/>
      <c r="AH17" s="913" t="str">
        <f>+IF(入力シート!$L21="","",MID(入力シート!$L21,入力シート!BZ$20,1))</f>
        <v/>
      </c>
      <c r="AI17" s="913"/>
      <c r="AJ17" s="913" t="str">
        <f>+IF(入力シート!$L21="","",MID(入力シート!$L21,入力シート!CB$20,1))</f>
        <v/>
      </c>
      <c r="AK17" s="913"/>
      <c r="AL17" s="913" t="str">
        <f>+IF(入力シート!$L21="","",MID(入力シート!$L21,入力シート!CD$20,1))</f>
        <v/>
      </c>
      <c r="AM17" s="913"/>
      <c r="AN17" s="913" t="str">
        <f>+IF(入力シート!$L21="","",MID(入力シート!$L21,入力シート!CF$20,1))</f>
        <v/>
      </c>
      <c r="AO17" s="913"/>
      <c r="AP17" s="913" t="str">
        <f>+IF(入力シート!$L21="","",MID(入力シート!$L21,入力シート!CH$20,1))</f>
        <v/>
      </c>
      <c r="AQ17" s="913"/>
      <c r="AR17" s="913" t="str">
        <f>+IF(入力シート!$L21="","",MID(入力シート!$L21,入力シート!CJ$20,1))</f>
        <v/>
      </c>
      <c r="AS17" s="913"/>
      <c r="AT17" s="913" t="str">
        <f>+IF(入力シート!$L21="","",MID(入力シート!$L21,入力シート!CL$20,1))</f>
        <v/>
      </c>
      <c r="AU17" s="913"/>
      <c r="AV17" s="913" t="str">
        <f>+IF(入力シート!$L21="","",MID(入力シート!$L21,入力シート!CN$20,1))</f>
        <v/>
      </c>
      <c r="AW17" s="913"/>
      <c r="AX17" s="913" t="str">
        <f>+IF(入力シート!$L21="","",MID(入力シート!$L21,入力シート!CP$20,1))</f>
        <v/>
      </c>
      <c r="AY17" s="913"/>
      <c r="AZ17" s="913" t="str">
        <f>+IF(入力シート!$L21="","",MID(入力シート!$L21,入力シート!CR$20,1))</f>
        <v/>
      </c>
      <c r="BA17" s="913"/>
      <c r="BB17" s="913" t="str">
        <f>+IF(入力シート!$L21="","",MID(入力シート!$L21,入力シート!CT$20,1))</f>
        <v/>
      </c>
      <c r="BC17" s="913"/>
      <c r="BD17" s="913" t="str">
        <f>+IF(入力シート!$L21="","",MID(入力シート!$L21,入力シート!CV$20,1))</f>
        <v/>
      </c>
      <c r="BE17" s="913"/>
      <c r="BF17" s="913" t="str">
        <f>+IF(入力シート!$L21="","",MID(入力シート!$L21,入力シート!CX$20,1))</f>
        <v/>
      </c>
      <c r="BG17" s="913"/>
      <c r="BH17" s="913" t="str">
        <f>+IF(入力シート!$L21="","",MID(入力シート!$L21,入力シート!CZ$20,1))</f>
        <v/>
      </c>
      <c r="BI17" s="913"/>
      <c r="BJ17" s="913" t="str">
        <f>+IF(入力シート!$L21="","",MID(入力シート!$L21,入力シート!DB$20,1))</f>
        <v/>
      </c>
      <c r="BK17" s="913"/>
      <c r="BL17" s="913" t="str">
        <f>+IF(入力シート!$L21="","",MID(入力シート!$L21,入力シート!DD$20,1))</f>
        <v/>
      </c>
      <c r="BM17" s="913"/>
      <c r="BN17" s="913" t="str">
        <f>+IF(入力シート!$L21="","",MID(入力シート!$L21,入力シート!DF$20,1))</f>
        <v/>
      </c>
      <c r="BO17" s="913"/>
      <c r="BP17" s="913" t="str">
        <f>+IF(入力シート!$L21="","",MID(入力シート!$L21,入力シート!DH$20,1))</f>
        <v/>
      </c>
      <c r="BQ17" s="1031"/>
      <c r="BR17" s="1029" t="str">
        <f>+IF(入力シート!W21="○",1,"")</f>
        <v/>
      </c>
      <c r="BS17" s="1030"/>
      <c r="BT17" s="448" t="str">
        <f>+IF(MID(TEXT(入力シート!Y21,"000#"),1,1)="0","",MID(TEXT(入力シート!Y21,"000#"),1,1))</f>
        <v/>
      </c>
      <c r="BU17" s="449" t="str">
        <f>+IF(AND(BT17="",MID(TEXT(入力シート!Y21,"000#"),2,1)="0"),"",MID(TEXT(入力シート!Y21,"000#"),2,1))</f>
        <v/>
      </c>
      <c r="BV17" s="450" t="str">
        <f>+IF(AND(BU17="",MID(TEXT(入力シート!Y21,"000#"),3,1)="0"),"",MID(TEXT(入力シート!Y21,"000#"),3,1))</f>
        <v/>
      </c>
      <c r="BW17" s="451" t="str">
        <f>+IF(AND(BV17="",MID(TEXT(入力シート!Y21,"000#"),4,1)="0"),"",MID(TEXT(入力シート!Y21,"000#"),4,1))</f>
        <v/>
      </c>
      <c r="BX17" s="463" t="str">
        <f>+IF(入力シート!AA21="","",IF(MID(TEXT(入力シート!AA21,"00#"),1,1)="","",MID(TEXT(入力シート!AA21,"00#"),1,1)))</f>
        <v/>
      </c>
      <c r="BY17" s="464" t="str">
        <f>+IF(入力シート!AA21="","",IF(MID(TEXT(入力シート!AA21,"00#"),2,1)="","",MID(TEXT(入力シート!AA21,"00#"),2,1)))</f>
        <v/>
      </c>
      <c r="BZ17" s="465" t="str">
        <f>+IF(入力シート!AA21="","",IF(MID(TEXT(入力シート!AA21,"00#"),3,1)="","",MID(TEXT(入力シート!AA21,"00#"),3,1)))</f>
        <v/>
      </c>
      <c r="CA17" s="455" t="s">
        <v>34</v>
      </c>
      <c r="CB17" s="466" t="str">
        <f>+IF(入力シート!AD21="","",IF(MID(TEXT(入力シート!AD21,"000#"),1,1)="","",MID(TEXT(入力シート!AD21,"000#"),1,1)))</f>
        <v/>
      </c>
      <c r="CC17" s="457" t="str">
        <f>+IF(入力シート!AD21="","",IF(MID(TEXT(入力シート!AD21,"000#"),2,1)="","",MID(TEXT(入力シート!AD21,"000#"),2,1)))</f>
        <v/>
      </c>
      <c r="CD17" s="457" t="str">
        <f>+IF(入力シート!AD21="","",IF(MID(TEXT(入力シート!AD21,"000#"),3,1)="","",MID(TEXT(入力シート!AD21,"000#"),3,1)))</f>
        <v/>
      </c>
      <c r="CE17" s="458" t="str">
        <f>+IF(入力シート!AD21="","",IF(MID(TEXT(入力シート!AD21,"000#"),4,1)="","",MID(TEXT(入力シート!AD21,"000#"),4,1)))</f>
        <v/>
      </c>
      <c r="CF17" s="466" t="str">
        <f>+IF(入力シート!$AZ21="","",MID(入力シート!$AZ21,入力シート!BJ$16,1))</f>
        <v>-</v>
      </c>
      <c r="CG17" s="464" t="str">
        <f>+IF(入力シート!$AZ21="","",MID(入力シート!$AZ21,入力シート!BK$16,1))</f>
        <v>-</v>
      </c>
      <c r="CH17" s="464" t="str">
        <f>+IF(入力シート!$AZ21="","",MID(入力シート!$AZ21,入力シート!BL$16,1))</f>
        <v/>
      </c>
      <c r="CI17" s="464" t="str">
        <f>+IF(入力シート!$AZ21="","",MID(入力シート!$AZ21,入力シート!BM$16,1))</f>
        <v/>
      </c>
      <c r="CJ17" s="464" t="str">
        <f>+IF(入力シート!$AZ21="","",MID(入力シート!$AZ21,入力シート!BN$16,1))</f>
        <v/>
      </c>
      <c r="CK17" s="464" t="str">
        <f>+IF(入力シート!$AZ21="","",MID(入力シート!$AZ21,入力シート!BO$16,1))</f>
        <v/>
      </c>
      <c r="CL17" s="464" t="str">
        <f>+IF(入力シート!$AZ21="","",MID(入力シート!$AZ21,入力シート!BP$16,1))</f>
        <v/>
      </c>
      <c r="CM17" s="457" t="str">
        <f>+IF(入力シート!$AZ21="","",MID(入力シート!$AZ21,入力シート!BQ$16,1))</f>
        <v/>
      </c>
      <c r="CN17" s="457" t="str">
        <f>+IF(入力シート!$AZ21="","",MID(入力シート!$AZ21,入力シート!BR$16,1))</f>
        <v/>
      </c>
      <c r="CO17" s="457" t="str">
        <f>+IF(入力シート!$AZ21="","",MID(入力シート!$AZ21,入力シート!BS$16,1))</f>
        <v/>
      </c>
      <c r="CP17" s="467" t="str">
        <f>+IF(入力シート!$AZ21="","",MID(入力シート!$AZ21,入力シート!BT$16,1))</f>
        <v/>
      </c>
      <c r="CQ17" s="458" t="str">
        <f>+IF(入力シート!$AZ21="","",MID(入力シート!$AZ21,入力シート!BU$16,1))</f>
        <v/>
      </c>
      <c r="CS17" s="643"/>
      <c r="CU17" s="643">
        <f t="shared" si="0"/>
        <v>0</v>
      </c>
      <c r="CW17" s="436">
        <f>IF(ISERROR(VLOOKUP(B17,'環境依存文字（電子入札利用不可）'!$A:$A,1,FALSE))=TRUE,IF(SUBSTITUTE(B17,"　","")="",0,IF($CV$3&lt;=CODE(B17),IF(AND($DB$3&lt;=CODE(B17),CODE(B17)&lt;=$DD$3),0,IF(AND($DG$3&lt;=CODE(B17),CODE(B17)&lt;=$DI$3),0,1)),0)),1)</f>
        <v>0</v>
      </c>
      <c r="CY17" s="436">
        <f>IF(ISERROR(VLOOKUP(D17,'環境依存文字（電子入札利用不可）'!$A:$A,1,FALSE))=TRUE,IF(SUBSTITUTE(D17,"　","")="",0,IF($CV$3&lt;=CODE(D17),IF(AND($DB$3&lt;=CODE(D17),CODE(D17)&lt;=$DD$3),0,IF(AND($DG$3&lt;=CODE(D17),CODE(D17)&lt;=$DI$3),0,1)),0)),1)</f>
        <v>0</v>
      </c>
      <c r="DA17" s="436">
        <f>IF(ISERROR(VLOOKUP(F17,'環境依存文字（電子入札利用不可）'!$A:$A,1,FALSE))=TRUE,IF(SUBSTITUTE(F17,"　","")="",0,IF($CV$3&lt;=CODE(F17),IF(AND($DB$3&lt;=CODE(F17),CODE(F17)&lt;=$DD$3),0,IF(AND($DG$3&lt;=CODE(F17),CODE(F17)&lt;=$DI$3),0,1)),0)),1)</f>
        <v>0</v>
      </c>
      <c r="DC17" s="436">
        <f>IF(ISERROR(VLOOKUP(H17,'環境依存文字（電子入札利用不可）'!$A:$A,1,FALSE))=TRUE,IF(SUBSTITUTE(H17,"　","")="",0,IF($CV$3&lt;=CODE(H17),IF(AND($DB$3&lt;=CODE(H17),CODE(H17)&lt;=$DD$3),0,IF(AND($DG$3&lt;=CODE(H17),CODE(H17)&lt;=$DI$3),0,1)),0)),1)</f>
        <v>0</v>
      </c>
      <c r="DE17" s="436">
        <f>IF(ISERROR(VLOOKUP(J17,'環境依存文字（電子入札利用不可）'!$A:$A,1,FALSE))=TRUE,IF(SUBSTITUTE(J17,"　","")="",0,IF($CV$3&lt;=CODE(J17),IF(AND($DB$3&lt;=CODE(J17),CODE(J17)&lt;=$DD$3),0,IF(AND($DG$3&lt;=CODE(J17),CODE(J17)&lt;=$DI$3),0,1)),0)),1)</f>
        <v>0</v>
      </c>
      <c r="DG17" s="436">
        <f>IF(ISERROR(VLOOKUP(L17,'環境依存文字（電子入札利用不可）'!$A:$A,1,FALSE))=TRUE,IF(SUBSTITUTE(L17,"　","")="",0,IF($CV$3&lt;=CODE(L17),IF(AND($DB$3&lt;=CODE(L17),CODE(L17)&lt;=$DD$3),0,IF(AND($DG$3&lt;=CODE(L17),CODE(L17)&lt;=$DI$3),0,1)),0)),1)</f>
        <v>0</v>
      </c>
      <c r="DI17" s="436">
        <f>IF(ISERROR(VLOOKUP(N17,'環境依存文字（電子入札利用不可）'!$A:$A,1,FALSE))=TRUE,IF(SUBSTITUTE(N17,"　","")="",0,IF($CV$3&lt;=CODE(N17),IF(AND($DB$3&lt;=CODE(N17),CODE(N17)&lt;=$DD$3),0,IF(AND($DG$3&lt;=CODE(N17),CODE(N17)&lt;=$DI$3),0,1)),0)),1)</f>
        <v>0</v>
      </c>
      <c r="DK17" s="436">
        <f>IF(ISERROR(VLOOKUP(P17,'環境依存文字（電子入札利用不可）'!$A:$A,1,FALSE))=TRUE,IF(SUBSTITUTE(P17,"　","")="",0,IF($CV$3&lt;=CODE(P17),IF(AND($DB$3&lt;=CODE(P17),CODE(P17)&lt;=$DD$3),0,IF(AND($DG$3&lt;=CODE(P17),CODE(P17)&lt;=$DI$3),0,1)),0)),1)</f>
        <v>0</v>
      </c>
      <c r="DM17" s="436">
        <f>IF(ISERROR(VLOOKUP(R17,'環境依存文字（電子入札利用不可）'!$A:$A,1,FALSE))=TRUE,IF(SUBSTITUTE(R17,"　","")="",0,IF($CV$3&lt;=CODE(R17),IF(AND($DB$3&lt;=CODE(R17),CODE(R17)&lt;=$DD$3),0,IF(AND($DG$3&lt;=CODE(R17),CODE(R17)&lt;=$DI$3),0,1)),0)),1)</f>
        <v>0</v>
      </c>
      <c r="DO17" s="436">
        <f>IF(ISERROR(VLOOKUP(T17,'環境依存文字（電子入札利用不可）'!$A:$A,1,FALSE))=TRUE,IF(SUBSTITUTE(T17,"　","")="",0,IF($CV$3&lt;=CODE(T17),IF(AND($DB$3&lt;=CODE(T17),CODE(T17)&lt;=$DD$3),0,IF(AND($DG$3&lt;=CODE(T17),CODE(T17)&lt;=$DI$3),0,1)),0)),1)</f>
        <v>0</v>
      </c>
      <c r="DQ17" s="436">
        <f>IF(ISERROR(VLOOKUP(V17,'環境依存文字（電子入札利用不可）'!$A:$A,1,FALSE))=TRUE,IF(SUBSTITUTE(V17,"　","")="",0,IF($CV$3&lt;=CODE(V17),IF(AND($DB$3&lt;=CODE(V17),CODE(V17)&lt;=$DD$3),0,IF(AND($DG$3&lt;=CODE(V17),CODE(V17)&lt;=$DI$3),0,1)),0)),1)</f>
        <v>0</v>
      </c>
      <c r="DS17" s="436">
        <f>IF(ISERROR(VLOOKUP(X17,'環境依存文字（電子入札利用不可）'!$A:$A,1,FALSE))=TRUE,IF(SUBSTITUTE(X17,"　","")="",0,IF($CV$3&lt;=CODE(X17),IF(AND($DB$3&lt;=CODE(X17),CODE(X17)&lt;=$DD$3),0,IF(AND($DG$3&lt;=CODE(X17),CODE(X17)&lt;=$DI$3),0,1)),0)),1)</f>
        <v>0</v>
      </c>
      <c r="DU17" s="436">
        <f>IF(ISERROR(VLOOKUP(Z17,'環境依存文字（電子入札利用不可）'!$A:$A,1,FALSE))=TRUE,IF(SUBSTITUTE(Z17,"　","")="",0,IF($CV$3&lt;=CODE(Z17),IF(AND($DB$3&lt;=CODE(Z17),CODE(Z17)&lt;=$DD$3),0,IF(AND($DG$3&lt;=CODE(Z17),CODE(Z17)&lt;=$DI$3),0,1)),0)),1)</f>
        <v>0</v>
      </c>
      <c r="DW17" s="436">
        <f>IF(ISERROR(VLOOKUP(AB17,'環境依存文字（電子入札利用不可）'!$A:$A,1,FALSE))=TRUE,IF(SUBSTITUTE(AB17,"　","")="",0,IF($CV$3&lt;=CODE(AB17),IF(AND($DB$3&lt;=CODE(AB17),CODE(AB17)&lt;=$DD$3),0,IF(AND($DG$3&lt;=CODE(AB17),CODE(AB17)&lt;=$DI$3),0,1)),0)),1)</f>
        <v>0</v>
      </c>
      <c r="DY17" s="436">
        <f>IF(ISERROR(VLOOKUP(AD17,'環境依存文字（電子入札利用不可）'!$A:$A,1,FALSE))=TRUE,IF(SUBSTITUTE(AD17,"　","")="",0,IF($CV$3&lt;=CODE(AD17),IF(AND($DB$3&lt;=CODE(AD17),CODE(AD17)&lt;=$DD$3),0,IF(AND($DG$3&lt;=CODE(AD17),CODE(AD17)&lt;=$DI$3),0,1)),0)),1)</f>
        <v>0</v>
      </c>
      <c r="EA17" s="436">
        <f>IF(ISERROR(VLOOKUP(AF17,'環境依存文字（電子入札利用不可）'!$A:$A,1,FALSE))=TRUE,IF(SUBSTITUTE(AF17,"　","")="",0,IF($CV$3&lt;=CODE(AF17),IF(AND($DB$3&lt;=CODE(AF17),CODE(AF17)&lt;=$DD$3),0,IF(AND($DG$3&lt;=CODE(AF17),CODE(AF17)&lt;=$DI$3),0,1)),0)),1)</f>
        <v>0</v>
      </c>
      <c r="EC17" s="436">
        <f>IF(ISERROR(VLOOKUP(AH17,'環境依存文字（電子入札利用不可）'!$A:$A,1,FALSE))=TRUE,IF(SUBSTITUTE(AH17,"　","")="",0,IF($CV$3&lt;=CODE(AH17),IF(AND($DB$3&lt;=CODE(AH17),CODE(AH17)&lt;=$DD$3),0,IF(AND($DG$3&lt;=CODE(AH17),CODE(AH17)&lt;=$DI$3),0,1)),0)),1)</f>
        <v>0</v>
      </c>
      <c r="EE17" s="436">
        <f>IF(ISERROR(VLOOKUP(AJ17,'環境依存文字（電子入札利用不可）'!$A:$A,1,FALSE))=TRUE,IF(SUBSTITUTE(AJ17,"　","")="",0,IF($CV$3&lt;=CODE(AJ17),IF(AND($DB$3&lt;=CODE(AJ17),CODE(AJ17)&lt;=$DD$3),0,IF(AND($DG$3&lt;=CODE(AJ17),CODE(AJ17)&lt;=$DI$3),0,1)),0)),1)</f>
        <v>0</v>
      </c>
      <c r="EG17" s="436">
        <f>IF(ISERROR(VLOOKUP(AL17,'環境依存文字（電子入札利用不可）'!$A:$A,1,FALSE))=TRUE,IF(SUBSTITUTE(AL17,"　","")="",0,IF($CV$3&lt;=CODE(AL17),IF(AND($DB$3&lt;=CODE(AL17),CODE(AL17)&lt;=$DD$3),0,IF(AND($DG$3&lt;=CODE(AL17),CODE(AL17)&lt;=$DI$3),0,1)),0)),1)</f>
        <v>0</v>
      </c>
      <c r="EI17" s="436">
        <f>IF(ISERROR(VLOOKUP(AN17,'環境依存文字（電子入札利用不可）'!$A:$A,1,FALSE))=TRUE,IF(SUBSTITUTE(AN17,"　","")="",0,IF($CV$3&lt;=CODE(AN17),IF(AND($DB$3&lt;=CODE(AN17),CODE(AN17)&lt;=$DD$3),0,IF(AND($DG$3&lt;=CODE(AN17),CODE(AN17)&lt;=$DI$3),0,1)),0)),1)</f>
        <v>0</v>
      </c>
      <c r="EK17" s="436">
        <f>IF(ISERROR(VLOOKUP(AP17,'環境依存文字（電子入札利用不可）'!$A:$A,1,FALSE))=TRUE,IF(SUBSTITUTE(AP17,"　","")="",0,IF($CV$3&lt;=CODE(AP17),IF(AND($DB$3&lt;=CODE(AP17),CODE(AP17)&lt;=$DD$3),0,IF(AND($DG$3&lt;=CODE(AP17),CODE(AP17)&lt;=$DI$3),0,1)),0)),1)</f>
        <v>0</v>
      </c>
      <c r="EM17" s="436">
        <f>IF(ISERROR(VLOOKUP(AR17,'環境依存文字（電子入札利用不可）'!$A:$A,1,FALSE))=TRUE,IF(SUBSTITUTE(AR17,"　","")="",0,IF($CV$3&lt;=CODE(AR17),IF(AND($DB$3&lt;=CODE(AR17),CODE(AR17)&lt;=$DD$3),0,IF(AND($DG$3&lt;=CODE(AR17),CODE(AR17)&lt;=$DI$3),0,1)),0)),1)</f>
        <v>0</v>
      </c>
      <c r="EO17" s="436">
        <f>IF(ISERROR(VLOOKUP(AT17,'環境依存文字（電子入札利用不可）'!$A:$A,1,FALSE))=TRUE,IF(SUBSTITUTE(AT17,"　","")="",0,IF($CV$3&lt;=CODE(AT17),IF(AND($DB$3&lt;=CODE(AT17),CODE(AT17)&lt;=$DD$3),0,IF(AND($DG$3&lt;=CODE(AT17),CODE(AT17)&lt;=$DI$3),0,1)),0)),1)</f>
        <v>0</v>
      </c>
      <c r="EQ17" s="436">
        <f>IF(ISERROR(VLOOKUP(AV17,'環境依存文字（電子入札利用不可）'!$A:$A,1,FALSE))=TRUE,IF(SUBSTITUTE(AV17,"　","")="",0,IF($CV$3&lt;=CODE(AV17),IF(AND($DB$3&lt;=CODE(AV17),CODE(AV17)&lt;=$DD$3),0,IF(AND($DG$3&lt;=CODE(AV17),CODE(AV17)&lt;=$DI$3),0,1)),0)),1)</f>
        <v>0</v>
      </c>
      <c r="ES17" s="436">
        <f>IF(ISERROR(VLOOKUP(AX17,'環境依存文字（電子入札利用不可）'!$A:$A,1,FALSE))=TRUE,IF(SUBSTITUTE(AX17,"　","")="",0,IF($CV$3&lt;=CODE(AX17),IF(AND($DB$3&lt;=CODE(AX17),CODE(AX17)&lt;=$DD$3),0,IF(AND($DG$3&lt;=CODE(AX17),CODE(AX17)&lt;=$DI$3),0,1)),0)),1)</f>
        <v>0</v>
      </c>
      <c r="EU17" s="436">
        <f>IF(ISERROR(VLOOKUP(AZ17,'環境依存文字（電子入札利用不可）'!$A:$A,1,FALSE))=TRUE,IF(SUBSTITUTE(AZ17,"　","")="",0,IF($CV$3&lt;=CODE(AZ17),IF(AND($DB$3&lt;=CODE(AZ17),CODE(AZ17)&lt;=$DD$3),0,IF(AND($DG$3&lt;=CODE(AZ17),CODE(AZ17)&lt;=$DI$3),0,1)),0)),1)</f>
        <v>0</v>
      </c>
      <c r="EW17" s="436">
        <f>IF(ISERROR(VLOOKUP(BB17,'環境依存文字（電子入札利用不可）'!$A:$A,1,FALSE))=TRUE,IF(SUBSTITUTE(BB17,"　","")="",0,IF($CV$3&lt;=CODE(BB17),IF(AND($DB$3&lt;=CODE(BB17),CODE(BB17)&lt;=$DD$3),0,IF(AND($DG$3&lt;=CODE(BB17),CODE(BB17)&lt;=$DI$3),0,1)),0)),1)</f>
        <v>0</v>
      </c>
      <c r="EY17" s="436">
        <f>IF(ISERROR(VLOOKUP(BD17,'環境依存文字（電子入札利用不可）'!$A:$A,1,FALSE))=TRUE,IF(SUBSTITUTE(BD17,"　","")="",0,IF($CV$3&lt;=CODE(BD17),IF(AND($DB$3&lt;=CODE(BD17),CODE(BD17)&lt;=$DD$3),0,IF(AND($DG$3&lt;=CODE(BD17),CODE(BD17)&lt;=$DI$3),0,1)),0)),1)</f>
        <v>0</v>
      </c>
      <c r="FA17" s="436">
        <f>IF(ISERROR(VLOOKUP(BF17,'環境依存文字（電子入札利用不可）'!$A:$A,1,FALSE))=TRUE,IF(SUBSTITUTE(BF17,"　","")="",0,IF($CV$3&lt;=CODE(BF17),IF(AND($DB$3&lt;=CODE(BF17),CODE(BF17)&lt;=$DD$3),0,IF(AND($DG$3&lt;=CODE(BF17),CODE(BF17)&lt;=$DI$3),0,1)),0)),1)</f>
        <v>0</v>
      </c>
      <c r="FC17" s="436">
        <f>IF(ISERROR(VLOOKUP(BH17,'環境依存文字（電子入札利用不可）'!$A:$A,1,FALSE))=TRUE,IF(SUBSTITUTE(BH17,"　","")="",0,IF($CV$3&lt;=CODE(BH17),IF(AND($DB$3&lt;=CODE(BH17),CODE(BH17)&lt;=$DD$3),0,IF(AND($DG$3&lt;=CODE(BH17),CODE(BH17)&lt;=$DI$3),0,1)),0)),1)</f>
        <v>0</v>
      </c>
      <c r="FE17" s="436">
        <f>IF(ISERROR(VLOOKUP(BJ17,'環境依存文字（電子入札利用不可）'!$A:$A,1,FALSE))=TRUE,IF(SUBSTITUTE(BJ17,"　","")="",0,IF($CV$3&lt;=CODE(BJ17),IF(AND($DB$3&lt;=CODE(BJ17),CODE(BJ17)&lt;=$DD$3),0,IF(AND($DG$3&lt;=CODE(BJ17),CODE(BJ17)&lt;=$DI$3),0,1)),0)),1)</f>
        <v>0</v>
      </c>
      <c r="FG17" s="436">
        <f>IF(ISERROR(VLOOKUP(BL17,'環境依存文字（電子入札利用不可）'!$A:$A,1,FALSE))=TRUE,IF(SUBSTITUTE(BL17,"　","")="",0,IF($CV$3&lt;=CODE(BL17),IF(AND($DB$3&lt;=CODE(BL17),CODE(BL17)&lt;=$DD$3),0,IF(AND($DG$3&lt;=CODE(BL17),CODE(BL17)&lt;=$DI$3),0,1)),0)),1)</f>
        <v>0</v>
      </c>
      <c r="FI17" s="436">
        <f>IF(ISERROR(VLOOKUP(BN17,'環境依存文字（電子入札利用不可）'!$A:$A,1,FALSE))=TRUE,IF(SUBSTITUTE(BN17,"　","")="",0,IF($CV$3&lt;=CODE(BN17),IF(AND($DB$3&lt;=CODE(BN17),CODE(BN17)&lt;=$DD$3),0,IF(AND($DG$3&lt;=CODE(BN17),CODE(BN17)&lt;=$DI$3),0,1)),0)),1)</f>
        <v>0</v>
      </c>
      <c r="FK17" s="436">
        <f>IF(ISERROR(VLOOKUP(BP17,'環境依存文字（電子入札利用不可）'!$A:$A,1,FALSE))=TRUE,IF(SUBSTITUTE(BP17,"　","")="",0,IF($CV$3&lt;=CODE(BP17),IF(AND($DB$3&lt;=CODE(BP17),CODE(BP17)&lt;=$DD$3),0,IF(AND($DG$3&lt;=CODE(BP17),CODE(BP17)&lt;=$DI$3),0,1)),0)),1)</f>
        <v>0</v>
      </c>
    </row>
    <row r="18" spans="1:167" s="436" customFormat="1" ht="23.25" customHeight="1">
      <c r="A18" s="26" t="s">
        <v>40</v>
      </c>
      <c r="B18" s="1029" t="str">
        <f>+IF(入力シート!$H22="","",MID(入力シート!$H22,入力シート!BJ$19,1))</f>
        <v/>
      </c>
      <c r="C18" s="1018"/>
      <c r="D18" s="1017" t="str">
        <f>+IF(入力シート!$H22="","",MID(入力シート!$H22,入力シート!BL$19,1))</f>
        <v/>
      </c>
      <c r="E18" s="1018"/>
      <c r="F18" s="1017" t="str">
        <f>+IF(入力シート!$H22="","",MID(入力シート!$H22,入力シート!BN$19,1))</f>
        <v/>
      </c>
      <c r="G18" s="1018"/>
      <c r="H18" s="1017" t="str">
        <f>+IF(入力シート!$H22="","",MID(入力シート!$H22,入力シート!BP$19,1))</f>
        <v/>
      </c>
      <c r="I18" s="1018"/>
      <c r="J18" s="1017" t="str">
        <f>+IF(入力シート!$H22="","",MID(入力シート!$H22,入力シート!BR$19,1))</f>
        <v/>
      </c>
      <c r="K18" s="1018"/>
      <c r="L18" s="1017" t="str">
        <f>+IF(入力シート!$H22="","",MID(入力シート!$H22,入力シート!BT$19,1))</f>
        <v/>
      </c>
      <c r="M18" s="1018"/>
      <c r="N18" s="1017" t="str">
        <f>+IF(入力シート!$H22="","",MID(入力シート!$H22,入力シート!BV$19,1))</f>
        <v/>
      </c>
      <c r="O18" s="1018"/>
      <c r="P18" s="1017" t="str">
        <f>+IF(入力シート!$H22="","",MID(入力シート!$H22,入力シート!BX$19,1))</f>
        <v/>
      </c>
      <c r="Q18" s="1021"/>
      <c r="R18" s="1022" t="str">
        <f>+IF(入力シート!$L22="","",MID(入力シート!$L22,入力シート!BJ$20,1))</f>
        <v/>
      </c>
      <c r="S18" s="913"/>
      <c r="T18" s="913" t="str">
        <f>+IF(入力シート!$L22="","",MID(入力シート!$L22,入力シート!BL$20,1))</f>
        <v/>
      </c>
      <c r="U18" s="913"/>
      <c r="V18" s="913" t="str">
        <f>+IF(入力シート!$L22="","",MID(入力シート!$L22,入力シート!BN$20,1))</f>
        <v/>
      </c>
      <c r="W18" s="913"/>
      <c r="X18" s="913" t="str">
        <f>+IF(入力シート!$L22="","",MID(入力シート!$L22,入力シート!BP$20,1))</f>
        <v/>
      </c>
      <c r="Y18" s="913"/>
      <c r="Z18" s="913" t="str">
        <f>+IF(入力シート!$L22="","",MID(入力シート!$L22,入力シート!BR$20,1))</f>
        <v/>
      </c>
      <c r="AA18" s="913"/>
      <c r="AB18" s="913" t="str">
        <f>+IF(入力シート!$L22="","",MID(入力シート!$L22,入力シート!BT$20,1))</f>
        <v/>
      </c>
      <c r="AC18" s="913"/>
      <c r="AD18" s="913" t="str">
        <f>+IF(入力シート!$L22="","",MID(入力シート!$L22,入力シート!BV$20,1))</f>
        <v/>
      </c>
      <c r="AE18" s="913"/>
      <c r="AF18" s="913" t="str">
        <f>+IF(入力シート!$L22="","",MID(入力シート!$L22,入力シート!BX$20,1))</f>
        <v/>
      </c>
      <c r="AG18" s="913"/>
      <c r="AH18" s="913" t="str">
        <f>+IF(入力シート!$L22="","",MID(入力シート!$L22,入力シート!BZ$20,1))</f>
        <v/>
      </c>
      <c r="AI18" s="913"/>
      <c r="AJ18" s="913" t="str">
        <f>+IF(入力シート!$L22="","",MID(入力シート!$L22,入力シート!CB$20,1))</f>
        <v/>
      </c>
      <c r="AK18" s="913"/>
      <c r="AL18" s="913" t="str">
        <f>+IF(入力シート!$L22="","",MID(入力シート!$L22,入力シート!CD$20,1))</f>
        <v/>
      </c>
      <c r="AM18" s="913"/>
      <c r="AN18" s="913" t="str">
        <f>+IF(入力シート!$L22="","",MID(入力シート!$L22,入力シート!CF$20,1))</f>
        <v/>
      </c>
      <c r="AO18" s="913"/>
      <c r="AP18" s="913" t="str">
        <f>+IF(入力シート!$L22="","",MID(入力シート!$L22,入力シート!CH$20,1))</f>
        <v/>
      </c>
      <c r="AQ18" s="913"/>
      <c r="AR18" s="913" t="str">
        <f>+IF(入力シート!$L22="","",MID(入力シート!$L22,入力シート!CJ$20,1))</f>
        <v/>
      </c>
      <c r="AS18" s="913"/>
      <c r="AT18" s="913" t="str">
        <f>+IF(入力シート!$L22="","",MID(入力シート!$L22,入力シート!CL$20,1))</f>
        <v/>
      </c>
      <c r="AU18" s="913"/>
      <c r="AV18" s="913" t="str">
        <f>+IF(入力シート!$L22="","",MID(入力シート!$L22,入力シート!CN$20,1))</f>
        <v/>
      </c>
      <c r="AW18" s="913"/>
      <c r="AX18" s="913" t="str">
        <f>+IF(入力シート!$L22="","",MID(入力シート!$L22,入力シート!CP$20,1))</f>
        <v/>
      </c>
      <c r="AY18" s="913"/>
      <c r="AZ18" s="913" t="str">
        <f>+IF(入力シート!$L22="","",MID(入力シート!$L22,入力シート!CR$20,1))</f>
        <v/>
      </c>
      <c r="BA18" s="913"/>
      <c r="BB18" s="913" t="str">
        <f>+IF(入力シート!$L22="","",MID(入力シート!$L22,入力シート!CT$20,1))</f>
        <v/>
      </c>
      <c r="BC18" s="913"/>
      <c r="BD18" s="913" t="str">
        <f>+IF(入力シート!$L22="","",MID(入力シート!$L22,入力シート!CV$20,1))</f>
        <v/>
      </c>
      <c r="BE18" s="913"/>
      <c r="BF18" s="913" t="str">
        <f>+IF(入力シート!$L22="","",MID(入力シート!$L22,入力シート!CX$20,1))</f>
        <v/>
      </c>
      <c r="BG18" s="913"/>
      <c r="BH18" s="913" t="str">
        <f>+IF(入力シート!$L22="","",MID(入力シート!$L22,入力シート!CZ$20,1))</f>
        <v/>
      </c>
      <c r="BI18" s="913"/>
      <c r="BJ18" s="913" t="str">
        <f>+IF(入力シート!$L22="","",MID(入力シート!$L22,入力シート!DB$20,1))</f>
        <v/>
      </c>
      <c r="BK18" s="913"/>
      <c r="BL18" s="913" t="str">
        <f>+IF(入力シート!$L22="","",MID(入力シート!$L22,入力シート!DD$20,1))</f>
        <v/>
      </c>
      <c r="BM18" s="913"/>
      <c r="BN18" s="913" t="str">
        <f>+IF(入力シート!$L22="","",MID(入力シート!$L22,入力シート!DF$20,1))</f>
        <v/>
      </c>
      <c r="BO18" s="913"/>
      <c r="BP18" s="913" t="str">
        <f>+IF(入力シート!$L22="","",MID(入力シート!$L22,入力シート!DH$20,1))</f>
        <v/>
      </c>
      <c r="BQ18" s="1031"/>
      <c r="BR18" s="1029" t="str">
        <f>+IF(入力シート!W22="○",1,"")</f>
        <v/>
      </c>
      <c r="BS18" s="1030"/>
      <c r="BT18" s="448" t="str">
        <f>+IF(MID(TEXT(入力シート!Y22,"000#"),1,1)="0","",MID(TEXT(入力シート!Y22,"000#"),1,1))</f>
        <v/>
      </c>
      <c r="BU18" s="449" t="str">
        <f>+IF(AND(BT18="",MID(TEXT(入力シート!Y22,"000#"),2,1)="0"),"",MID(TEXT(入力シート!Y22,"000#"),2,1))</f>
        <v/>
      </c>
      <c r="BV18" s="450" t="str">
        <f>+IF(AND(BU18="",MID(TEXT(入力シート!Y22,"000#"),3,1)="0"),"",MID(TEXT(入力シート!Y22,"000#"),3,1))</f>
        <v/>
      </c>
      <c r="BW18" s="451" t="str">
        <f>+IF(AND(BV18="",MID(TEXT(入力シート!Y22,"000#"),4,1)="0"),"",MID(TEXT(入力シート!Y22,"000#"),4,1))</f>
        <v/>
      </c>
      <c r="BX18" s="463" t="str">
        <f>+IF(入力シート!AA22="","",IF(MID(TEXT(入力シート!AA22,"00#"),1,1)="","",MID(TEXT(入力シート!AA22,"00#"),1,1)))</f>
        <v/>
      </c>
      <c r="BY18" s="464" t="str">
        <f>+IF(入力シート!AA22="","",IF(MID(TEXT(入力シート!AA22,"00#"),2,1)="","",MID(TEXT(入力シート!AA22,"00#"),2,1)))</f>
        <v/>
      </c>
      <c r="BZ18" s="465" t="str">
        <f>+IF(入力シート!AA22="","",IF(MID(TEXT(入力シート!AA22,"00#"),3,1)="","",MID(TEXT(入力シート!AA22,"00#"),3,1)))</f>
        <v/>
      </c>
      <c r="CA18" s="455" t="s">
        <v>34</v>
      </c>
      <c r="CB18" s="466" t="str">
        <f>+IF(入力シート!AD22="","",IF(MID(TEXT(入力シート!AD22,"000#"),1,1)="","",MID(TEXT(入力シート!AD22,"000#"),1,1)))</f>
        <v/>
      </c>
      <c r="CC18" s="457" t="str">
        <f>+IF(入力シート!AD22="","",IF(MID(TEXT(入力シート!AD22,"000#"),2,1)="","",MID(TEXT(入力シート!AD22,"000#"),2,1)))</f>
        <v/>
      </c>
      <c r="CD18" s="457" t="str">
        <f>+IF(入力シート!AD22="","",IF(MID(TEXT(入力シート!AD22,"000#"),3,1)="","",MID(TEXT(入力シート!AD22,"000#"),3,1)))</f>
        <v/>
      </c>
      <c r="CE18" s="458" t="str">
        <f>+IF(入力シート!AD22="","",IF(MID(TEXT(入力シート!AD22,"000#"),4,1)="","",MID(TEXT(入力シート!AD22,"000#"),4,1)))</f>
        <v/>
      </c>
      <c r="CF18" s="466" t="str">
        <f>+IF(入力シート!$AZ22="","",MID(入力シート!$AZ22,入力シート!BJ$16,1))</f>
        <v>-</v>
      </c>
      <c r="CG18" s="464" t="str">
        <f>+IF(入力シート!$AZ22="","",MID(入力シート!$AZ22,入力シート!BK$16,1))</f>
        <v>-</v>
      </c>
      <c r="CH18" s="464" t="str">
        <f>+IF(入力シート!$AZ22="","",MID(入力シート!$AZ22,入力シート!BL$16,1))</f>
        <v/>
      </c>
      <c r="CI18" s="464" t="str">
        <f>+IF(入力シート!$AZ22="","",MID(入力シート!$AZ22,入力シート!BM$16,1))</f>
        <v/>
      </c>
      <c r="CJ18" s="464" t="str">
        <f>+IF(入力シート!$AZ22="","",MID(入力シート!$AZ22,入力シート!BN$16,1))</f>
        <v/>
      </c>
      <c r="CK18" s="464" t="str">
        <f>+IF(入力シート!$AZ22="","",MID(入力シート!$AZ22,入力シート!BO$16,1))</f>
        <v/>
      </c>
      <c r="CL18" s="464" t="str">
        <f>+IF(入力シート!$AZ22="","",MID(入力シート!$AZ22,入力シート!BP$16,1))</f>
        <v/>
      </c>
      <c r="CM18" s="457" t="str">
        <f>+IF(入力シート!$AZ22="","",MID(入力シート!$AZ22,入力シート!BQ$16,1))</f>
        <v/>
      </c>
      <c r="CN18" s="457" t="str">
        <f>+IF(入力シート!$AZ22="","",MID(入力シート!$AZ22,入力シート!BR$16,1))</f>
        <v/>
      </c>
      <c r="CO18" s="457" t="str">
        <f>+IF(入力シート!$AZ22="","",MID(入力シート!$AZ22,入力シート!BS$16,1))</f>
        <v/>
      </c>
      <c r="CP18" s="467" t="str">
        <f>+IF(入力シート!$AZ22="","",MID(入力シート!$AZ22,入力シート!BT$16,1))</f>
        <v/>
      </c>
      <c r="CQ18" s="458" t="str">
        <f>+IF(入力シート!$AZ22="","",MID(入力シート!$AZ22,入力シート!BU$16,1))</f>
        <v/>
      </c>
      <c r="CS18" s="643"/>
      <c r="CU18" s="643">
        <f t="shared" si="0"/>
        <v>0</v>
      </c>
      <c r="CW18" s="436">
        <f>IF(ISERROR(VLOOKUP(B18,'環境依存文字（電子入札利用不可）'!$A:$A,1,FALSE))=TRUE,IF(SUBSTITUTE(B18,"　","")="",0,IF($CV$3&lt;=CODE(B18),IF(AND($DB$3&lt;=CODE(B18),CODE(B18)&lt;=$DD$3),0,IF(AND($DG$3&lt;=CODE(B18),CODE(B18)&lt;=$DI$3),0,1)),0)),1)</f>
        <v>0</v>
      </c>
      <c r="CY18" s="436">
        <f>IF(ISERROR(VLOOKUP(D18,'環境依存文字（電子入札利用不可）'!$A:$A,1,FALSE))=TRUE,IF(SUBSTITUTE(D18,"　","")="",0,IF($CV$3&lt;=CODE(D18),IF(AND($DB$3&lt;=CODE(D18),CODE(D18)&lt;=$DD$3),0,IF(AND($DG$3&lt;=CODE(D18),CODE(D18)&lt;=$DI$3),0,1)),0)),1)</f>
        <v>0</v>
      </c>
      <c r="DA18" s="436">
        <f>IF(ISERROR(VLOOKUP(F18,'環境依存文字（電子入札利用不可）'!$A:$A,1,FALSE))=TRUE,IF(SUBSTITUTE(F18,"　","")="",0,IF($CV$3&lt;=CODE(F18),IF(AND($DB$3&lt;=CODE(F18),CODE(F18)&lt;=$DD$3),0,IF(AND($DG$3&lt;=CODE(F18),CODE(F18)&lt;=$DI$3),0,1)),0)),1)</f>
        <v>0</v>
      </c>
      <c r="DC18" s="436">
        <f>IF(ISERROR(VLOOKUP(H18,'環境依存文字（電子入札利用不可）'!$A:$A,1,FALSE))=TRUE,IF(SUBSTITUTE(H18,"　","")="",0,IF($CV$3&lt;=CODE(H18),IF(AND($DB$3&lt;=CODE(H18),CODE(H18)&lt;=$DD$3),0,IF(AND($DG$3&lt;=CODE(H18),CODE(H18)&lt;=$DI$3),0,1)),0)),1)</f>
        <v>0</v>
      </c>
      <c r="DE18" s="436">
        <f>IF(ISERROR(VLOOKUP(J18,'環境依存文字（電子入札利用不可）'!$A:$A,1,FALSE))=TRUE,IF(SUBSTITUTE(J18,"　","")="",0,IF($CV$3&lt;=CODE(J18),IF(AND($DB$3&lt;=CODE(J18),CODE(J18)&lt;=$DD$3),0,IF(AND($DG$3&lt;=CODE(J18),CODE(J18)&lt;=$DI$3),0,1)),0)),1)</f>
        <v>0</v>
      </c>
      <c r="DG18" s="436">
        <f>IF(ISERROR(VLOOKUP(L18,'環境依存文字（電子入札利用不可）'!$A:$A,1,FALSE))=TRUE,IF(SUBSTITUTE(L18,"　","")="",0,IF($CV$3&lt;=CODE(L18),IF(AND($DB$3&lt;=CODE(L18),CODE(L18)&lt;=$DD$3),0,IF(AND($DG$3&lt;=CODE(L18),CODE(L18)&lt;=$DI$3),0,1)),0)),1)</f>
        <v>0</v>
      </c>
      <c r="DI18" s="436">
        <f>IF(ISERROR(VLOOKUP(N18,'環境依存文字（電子入札利用不可）'!$A:$A,1,FALSE))=TRUE,IF(SUBSTITUTE(N18,"　","")="",0,IF($CV$3&lt;=CODE(N18),IF(AND($DB$3&lt;=CODE(N18),CODE(N18)&lt;=$DD$3),0,IF(AND($DG$3&lt;=CODE(N18),CODE(N18)&lt;=$DI$3),0,1)),0)),1)</f>
        <v>0</v>
      </c>
      <c r="DK18" s="436">
        <f>IF(ISERROR(VLOOKUP(P18,'環境依存文字（電子入札利用不可）'!$A:$A,1,FALSE))=TRUE,IF(SUBSTITUTE(P18,"　","")="",0,IF($CV$3&lt;=CODE(P18),IF(AND($DB$3&lt;=CODE(P18),CODE(P18)&lt;=$DD$3),0,IF(AND($DG$3&lt;=CODE(P18),CODE(P18)&lt;=$DI$3),0,1)),0)),1)</f>
        <v>0</v>
      </c>
      <c r="DM18" s="436">
        <f>IF(ISERROR(VLOOKUP(R18,'環境依存文字（電子入札利用不可）'!$A:$A,1,FALSE))=TRUE,IF(SUBSTITUTE(R18,"　","")="",0,IF($CV$3&lt;=CODE(R18),IF(AND($DB$3&lt;=CODE(R18),CODE(R18)&lt;=$DD$3),0,IF(AND($DG$3&lt;=CODE(R18),CODE(R18)&lt;=$DI$3),0,1)),0)),1)</f>
        <v>0</v>
      </c>
      <c r="DO18" s="436">
        <f>IF(ISERROR(VLOOKUP(T18,'環境依存文字（電子入札利用不可）'!$A:$A,1,FALSE))=TRUE,IF(SUBSTITUTE(T18,"　","")="",0,IF($CV$3&lt;=CODE(T18),IF(AND($DB$3&lt;=CODE(T18),CODE(T18)&lt;=$DD$3),0,IF(AND($DG$3&lt;=CODE(T18),CODE(T18)&lt;=$DI$3),0,1)),0)),1)</f>
        <v>0</v>
      </c>
      <c r="DQ18" s="436">
        <f>IF(ISERROR(VLOOKUP(V18,'環境依存文字（電子入札利用不可）'!$A:$A,1,FALSE))=TRUE,IF(SUBSTITUTE(V18,"　","")="",0,IF($CV$3&lt;=CODE(V18),IF(AND($DB$3&lt;=CODE(V18),CODE(V18)&lt;=$DD$3),0,IF(AND($DG$3&lt;=CODE(V18),CODE(V18)&lt;=$DI$3),0,1)),0)),1)</f>
        <v>0</v>
      </c>
      <c r="DS18" s="436">
        <f>IF(ISERROR(VLOOKUP(X18,'環境依存文字（電子入札利用不可）'!$A:$A,1,FALSE))=TRUE,IF(SUBSTITUTE(X18,"　","")="",0,IF($CV$3&lt;=CODE(X18),IF(AND($DB$3&lt;=CODE(X18),CODE(X18)&lt;=$DD$3),0,IF(AND($DG$3&lt;=CODE(X18),CODE(X18)&lt;=$DI$3),0,1)),0)),1)</f>
        <v>0</v>
      </c>
      <c r="DU18" s="436">
        <f>IF(ISERROR(VLOOKUP(Z18,'環境依存文字（電子入札利用不可）'!$A:$A,1,FALSE))=TRUE,IF(SUBSTITUTE(Z18,"　","")="",0,IF($CV$3&lt;=CODE(Z18),IF(AND($DB$3&lt;=CODE(Z18),CODE(Z18)&lt;=$DD$3),0,IF(AND($DG$3&lt;=CODE(Z18),CODE(Z18)&lt;=$DI$3),0,1)),0)),1)</f>
        <v>0</v>
      </c>
      <c r="DW18" s="436">
        <f>IF(ISERROR(VLOOKUP(AB18,'環境依存文字（電子入札利用不可）'!$A:$A,1,FALSE))=TRUE,IF(SUBSTITUTE(AB18,"　","")="",0,IF($CV$3&lt;=CODE(AB18),IF(AND($DB$3&lt;=CODE(AB18),CODE(AB18)&lt;=$DD$3),0,IF(AND($DG$3&lt;=CODE(AB18),CODE(AB18)&lt;=$DI$3),0,1)),0)),1)</f>
        <v>0</v>
      </c>
      <c r="DY18" s="436">
        <f>IF(ISERROR(VLOOKUP(AD18,'環境依存文字（電子入札利用不可）'!$A:$A,1,FALSE))=TRUE,IF(SUBSTITUTE(AD18,"　","")="",0,IF($CV$3&lt;=CODE(AD18),IF(AND($DB$3&lt;=CODE(AD18),CODE(AD18)&lt;=$DD$3),0,IF(AND($DG$3&lt;=CODE(AD18),CODE(AD18)&lt;=$DI$3),0,1)),0)),1)</f>
        <v>0</v>
      </c>
      <c r="EA18" s="436">
        <f>IF(ISERROR(VLOOKUP(AF18,'環境依存文字（電子入札利用不可）'!$A:$A,1,FALSE))=TRUE,IF(SUBSTITUTE(AF18,"　","")="",0,IF($CV$3&lt;=CODE(AF18),IF(AND($DB$3&lt;=CODE(AF18),CODE(AF18)&lt;=$DD$3),0,IF(AND($DG$3&lt;=CODE(AF18),CODE(AF18)&lt;=$DI$3),0,1)),0)),1)</f>
        <v>0</v>
      </c>
      <c r="EC18" s="436">
        <f>IF(ISERROR(VLOOKUP(AH18,'環境依存文字（電子入札利用不可）'!$A:$A,1,FALSE))=TRUE,IF(SUBSTITUTE(AH18,"　","")="",0,IF($CV$3&lt;=CODE(AH18),IF(AND($DB$3&lt;=CODE(AH18),CODE(AH18)&lt;=$DD$3),0,IF(AND($DG$3&lt;=CODE(AH18),CODE(AH18)&lt;=$DI$3),0,1)),0)),1)</f>
        <v>0</v>
      </c>
      <c r="EE18" s="436">
        <f>IF(ISERROR(VLOOKUP(AJ18,'環境依存文字（電子入札利用不可）'!$A:$A,1,FALSE))=TRUE,IF(SUBSTITUTE(AJ18,"　","")="",0,IF($CV$3&lt;=CODE(AJ18),IF(AND($DB$3&lt;=CODE(AJ18),CODE(AJ18)&lt;=$DD$3),0,IF(AND($DG$3&lt;=CODE(AJ18),CODE(AJ18)&lt;=$DI$3),0,1)),0)),1)</f>
        <v>0</v>
      </c>
      <c r="EG18" s="436">
        <f>IF(ISERROR(VLOOKUP(AL18,'環境依存文字（電子入札利用不可）'!$A:$A,1,FALSE))=TRUE,IF(SUBSTITUTE(AL18,"　","")="",0,IF($CV$3&lt;=CODE(AL18),IF(AND($DB$3&lt;=CODE(AL18),CODE(AL18)&lt;=$DD$3),0,IF(AND($DG$3&lt;=CODE(AL18),CODE(AL18)&lt;=$DI$3),0,1)),0)),1)</f>
        <v>0</v>
      </c>
      <c r="EI18" s="436">
        <f>IF(ISERROR(VLOOKUP(AN18,'環境依存文字（電子入札利用不可）'!$A:$A,1,FALSE))=TRUE,IF(SUBSTITUTE(AN18,"　","")="",0,IF($CV$3&lt;=CODE(AN18),IF(AND($DB$3&lt;=CODE(AN18),CODE(AN18)&lt;=$DD$3),0,IF(AND($DG$3&lt;=CODE(AN18),CODE(AN18)&lt;=$DI$3),0,1)),0)),1)</f>
        <v>0</v>
      </c>
      <c r="EK18" s="436">
        <f>IF(ISERROR(VLOOKUP(AP18,'環境依存文字（電子入札利用不可）'!$A:$A,1,FALSE))=TRUE,IF(SUBSTITUTE(AP18,"　","")="",0,IF($CV$3&lt;=CODE(AP18),IF(AND($DB$3&lt;=CODE(AP18),CODE(AP18)&lt;=$DD$3),0,IF(AND($DG$3&lt;=CODE(AP18),CODE(AP18)&lt;=$DI$3),0,1)),0)),1)</f>
        <v>0</v>
      </c>
      <c r="EM18" s="436">
        <f>IF(ISERROR(VLOOKUP(AR18,'環境依存文字（電子入札利用不可）'!$A:$A,1,FALSE))=TRUE,IF(SUBSTITUTE(AR18,"　","")="",0,IF($CV$3&lt;=CODE(AR18),IF(AND($DB$3&lt;=CODE(AR18),CODE(AR18)&lt;=$DD$3),0,IF(AND($DG$3&lt;=CODE(AR18),CODE(AR18)&lt;=$DI$3),0,1)),0)),1)</f>
        <v>0</v>
      </c>
      <c r="EO18" s="436">
        <f>IF(ISERROR(VLOOKUP(AT18,'環境依存文字（電子入札利用不可）'!$A:$A,1,FALSE))=TRUE,IF(SUBSTITUTE(AT18,"　","")="",0,IF($CV$3&lt;=CODE(AT18),IF(AND($DB$3&lt;=CODE(AT18),CODE(AT18)&lt;=$DD$3),0,IF(AND($DG$3&lt;=CODE(AT18),CODE(AT18)&lt;=$DI$3),0,1)),0)),1)</f>
        <v>0</v>
      </c>
      <c r="EQ18" s="436">
        <f>IF(ISERROR(VLOOKUP(AV18,'環境依存文字（電子入札利用不可）'!$A:$A,1,FALSE))=TRUE,IF(SUBSTITUTE(AV18,"　","")="",0,IF($CV$3&lt;=CODE(AV18),IF(AND($DB$3&lt;=CODE(AV18),CODE(AV18)&lt;=$DD$3),0,IF(AND($DG$3&lt;=CODE(AV18),CODE(AV18)&lt;=$DI$3),0,1)),0)),1)</f>
        <v>0</v>
      </c>
      <c r="ES18" s="436">
        <f>IF(ISERROR(VLOOKUP(AX18,'環境依存文字（電子入札利用不可）'!$A:$A,1,FALSE))=TRUE,IF(SUBSTITUTE(AX18,"　","")="",0,IF($CV$3&lt;=CODE(AX18),IF(AND($DB$3&lt;=CODE(AX18),CODE(AX18)&lt;=$DD$3),0,IF(AND($DG$3&lt;=CODE(AX18),CODE(AX18)&lt;=$DI$3),0,1)),0)),1)</f>
        <v>0</v>
      </c>
      <c r="EU18" s="436">
        <f>IF(ISERROR(VLOOKUP(AZ18,'環境依存文字（電子入札利用不可）'!$A:$A,1,FALSE))=TRUE,IF(SUBSTITUTE(AZ18,"　","")="",0,IF($CV$3&lt;=CODE(AZ18),IF(AND($DB$3&lt;=CODE(AZ18),CODE(AZ18)&lt;=$DD$3),0,IF(AND($DG$3&lt;=CODE(AZ18),CODE(AZ18)&lt;=$DI$3),0,1)),0)),1)</f>
        <v>0</v>
      </c>
      <c r="EW18" s="436">
        <f>IF(ISERROR(VLOOKUP(BB18,'環境依存文字（電子入札利用不可）'!$A:$A,1,FALSE))=TRUE,IF(SUBSTITUTE(BB18,"　","")="",0,IF($CV$3&lt;=CODE(BB18),IF(AND($DB$3&lt;=CODE(BB18),CODE(BB18)&lt;=$DD$3),0,IF(AND($DG$3&lt;=CODE(BB18),CODE(BB18)&lt;=$DI$3),0,1)),0)),1)</f>
        <v>0</v>
      </c>
      <c r="EY18" s="436">
        <f>IF(ISERROR(VLOOKUP(BD18,'環境依存文字（電子入札利用不可）'!$A:$A,1,FALSE))=TRUE,IF(SUBSTITUTE(BD18,"　","")="",0,IF($CV$3&lt;=CODE(BD18),IF(AND($DB$3&lt;=CODE(BD18),CODE(BD18)&lt;=$DD$3),0,IF(AND($DG$3&lt;=CODE(BD18),CODE(BD18)&lt;=$DI$3),0,1)),0)),1)</f>
        <v>0</v>
      </c>
      <c r="FA18" s="436">
        <f>IF(ISERROR(VLOOKUP(BF18,'環境依存文字（電子入札利用不可）'!$A:$A,1,FALSE))=TRUE,IF(SUBSTITUTE(BF18,"　","")="",0,IF($CV$3&lt;=CODE(BF18),IF(AND($DB$3&lt;=CODE(BF18),CODE(BF18)&lt;=$DD$3),0,IF(AND($DG$3&lt;=CODE(BF18),CODE(BF18)&lt;=$DI$3),0,1)),0)),1)</f>
        <v>0</v>
      </c>
      <c r="FC18" s="436">
        <f>IF(ISERROR(VLOOKUP(BH18,'環境依存文字（電子入札利用不可）'!$A:$A,1,FALSE))=TRUE,IF(SUBSTITUTE(BH18,"　","")="",0,IF($CV$3&lt;=CODE(BH18),IF(AND($DB$3&lt;=CODE(BH18),CODE(BH18)&lt;=$DD$3),0,IF(AND($DG$3&lt;=CODE(BH18),CODE(BH18)&lt;=$DI$3),0,1)),0)),1)</f>
        <v>0</v>
      </c>
      <c r="FE18" s="436">
        <f>IF(ISERROR(VLOOKUP(BJ18,'環境依存文字（電子入札利用不可）'!$A:$A,1,FALSE))=TRUE,IF(SUBSTITUTE(BJ18,"　","")="",0,IF($CV$3&lt;=CODE(BJ18),IF(AND($DB$3&lt;=CODE(BJ18),CODE(BJ18)&lt;=$DD$3),0,IF(AND($DG$3&lt;=CODE(BJ18),CODE(BJ18)&lt;=$DI$3),0,1)),0)),1)</f>
        <v>0</v>
      </c>
      <c r="FG18" s="436">
        <f>IF(ISERROR(VLOOKUP(BL18,'環境依存文字（電子入札利用不可）'!$A:$A,1,FALSE))=TRUE,IF(SUBSTITUTE(BL18,"　","")="",0,IF($CV$3&lt;=CODE(BL18),IF(AND($DB$3&lt;=CODE(BL18),CODE(BL18)&lt;=$DD$3),0,IF(AND($DG$3&lt;=CODE(BL18),CODE(BL18)&lt;=$DI$3),0,1)),0)),1)</f>
        <v>0</v>
      </c>
      <c r="FI18" s="436">
        <f>IF(ISERROR(VLOOKUP(BN18,'環境依存文字（電子入札利用不可）'!$A:$A,1,FALSE))=TRUE,IF(SUBSTITUTE(BN18,"　","")="",0,IF($CV$3&lt;=CODE(BN18),IF(AND($DB$3&lt;=CODE(BN18),CODE(BN18)&lt;=$DD$3),0,IF(AND($DG$3&lt;=CODE(BN18),CODE(BN18)&lt;=$DI$3),0,1)),0)),1)</f>
        <v>0</v>
      </c>
      <c r="FK18" s="436">
        <f>IF(ISERROR(VLOOKUP(BP18,'環境依存文字（電子入札利用不可）'!$A:$A,1,FALSE))=TRUE,IF(SUBSTITUTE(BP18,"　","")="",0,IF($CV$3&lt;=CODE(BP18),IF(AND($DB$3&lt;=CODE(BP18),CODE(BP18)&lt;=$DD$3),0,IF(AND($DG$3&lt;=CODE(BP18),CODE(BP18)&lt;=$DI$3),0,1)),0)),1)</f>
        <v>0</v>
      </c>
    </row>
    <row r="19" spans="1:167" s="436" customFormat="1" ht="23.25" customHeight="1">
      <c r="A19" s="26" t="s">
        <v>41</v>
      </c>
      <c r="B19" s="1029" t="str">
        <f>+IF(入力シート!$H23="","",MID(入力シート!$H23,入力シート!BJ$19,1))</f>
        <v/>
      </c>
      <c r="C19" s="1018"/>
      <c r="D19" s="1017" t="str">
        <f>+IF(入力シート!$H23="","",MID(入力シート!$H23,入力シート!BL$19,1))</f>
        <v/>
      </c>
      <c r="E19" s="1018"/>
      <c r="F19" s="1017" t="str">
        <f>+IF(入力シート!$H23="","",MID(入力シート!$H23,入力シート!BN$19,1))</f>
        <v/>
      </c>
      <c r="G19" s="1018"/>
      <c r="H19" s="1017" t="str">
        <f>+IF(入力シート!$H23="","",MID(入力シート!$H23,入力シート!BP$19,1))</f>
        <v/>
      </c>
      <c r="I19" s="1018"/>
      <c r="J19" s="1017" t="str">
        <f>+IF(入力シート!$H23="","",MID(入力シート!$H23,入力シート!BR$19,1))</f>
        <v/>
      </c>
      <c r="K19" s="1018"/>
      <c r="L19" s="1017" t="str">
        <f>+IF(入力シート!$H23="","",MID(入力シート!$H23,入力シート!BT$19,1))</f>
        <v/>
      </c>
      <c r="M19" s="1018"/>
      <c r="N19" s="1017" t="str">
        <f>+IF(入力シート!$H23="","",MID(入力シート!$H23,入力シート!BV$19,1))</f>
        <v/>
      </c>
      <c r="O19" s="1018"/>
      <c r="P19" s="1017" t="str">
        <f>+IF(入力シート!$H23="","",MID(入力シート!$H23,入力シート!BX$19,1))</f>
        <v/>
      </c>
      <c r="Q19" s="1021"/>
      <c r="R19" s="1022" t="str">
        <f>+IF(入力シート!$L23="","",MID(入力シート!$L23,入力シート!BJ$20,1))</f>
        <v/>
      </c>
      <c r="S19" s="913"/>
      <c r="T19" s="913" t="str">
        <f>+IF(入力シート!$L23="","",MID(入力シート!$L23,入力シート!BL$20,1))</f>
        <v/>
      </c>
      <c r="U19" s="913"/>
      <c r="V19" s="913" t="str">
        <f>+IF(入力シート!$L23="","",MID(入力シート!$L23,入力シート!BN$20,1))</f>
        <v/>
      </c>
      <c r="W19" s="913"/>
      <c r="X19" s="913" t="str">
        <f>+IF(入力シート!$L23="","",MID(入力シート!$L23,入力シート!BP$20,1))</f>
        <v/>
      </c>
      <c r="Y19" s="913"/>
      <c r="Z19" s="913" t="str">
        <f>+IF(入力シート!$L23="","",MID(入力シート!$L23,入力シート!BR$20,1))</f>
        <v/>
      </c>
      <c r="AA19" s="913"/>
      <c r="AB19" s="913" t="str">
        <f>+IF(入力シート!$L23="","",MID(入力シート!$L23,入力シート!BT$20,1))</f>
        <v/>
      </c>
      <c r="AC19" s="913"/>
      <c r="AD19" s="913" t="str">
        <f>+IF(入力シート!$L23="","",MID(入力シート!$L23,入力シート!BV$20,1))</f>
        <v/>
      </c>
      <c r="AE19" s="913"/>
      <c r="AF19" s="913" t="str">
        <f>+IF(入力シート!$L23="","",MID(入力シート!$L23,入力シート!BX$20,1))</f>
        <v/>
      </c>
      <c r="AG19" s="913"/>
      <c r="AH19" s="913" t="str">
        <f>+IF(入力シート!$L23="","",MID(入力シート!$L23,入力シート!BZ$20,1))</f>
        <v/>
      </c>
      <c r="AI19" s="913"/>
      <c r="AJ19" s="913" t="str">
        <f>+IF(入力シート!$L23="","",MID(入力シート!$L23,入力シート!CB$20,1))</f>
        <v/>
      </c>
      <c r="AK19" s="913"/>
      <c r="AL19" s="913" t="str">
        <f>+IF(入力シート!$L23="","",MID(入力シート!$L23,入力シート!CD$20,1))</f>
        <v/>
      </c>
      <c r="AM19" s="913"/>
      <c r="AN19" s="913" t="str">
        <f>+IF(入力シート!$L23="","",MID(入力シート!$L23,入力シート!CF$20,1))</f>
        <v/>
      </c>
      <c r="AO19" s="913"/>
      <c r="AP19" s="913" t="str">
        <f>+IF(入力シート!$L23="","",MID(入力シート!$L23,入力シート!CH$20,1))</f>
        <v/>
      </c>
      <c r="AQ19" s="913"/>
      <c r="AR19" s="913" t="str">
        <f>+IF(入力シート!$L23="","",MID(入力シート!$L23,入力シート!CJ$20,1))</f>
        <v/>
      </c>
      <c r="AS19" s="913"/>
      <c r="AT19" s="913" t="str">
        <f>+IF(入力シート!$L23="","",MID(入力シート!$L23,入力シート!CL$20,1))</f>
        <v/>
      </c>
      <c r="AU19" s="913"/>
      <c r="AV19" s="913" t="str">
        <f>+IF(入力シート!$L23="","",MID(入力シート!$L23,入力シート!CN$20,1))</f>
        <v/>
      </c>
      <c r="AW19" s="913"/>
      <c r="AX19" s="913" t="str">
        <f>+IF(入力シート!$L23="","",MID(入力シート!$L23,入力シート!CP$20,1))</f>
        <v/>
      </c>
      <c r="AY19" s="913"/>
      <c r="AZ19" s="913" t="str">
        <f>+IF(入力シート!$L23="","",MID(入力シート!$L23,入力シート!CR$20,1))</f>
        <v/>
      </c>
      <c r="BA19" s="913"/>
      <c r="BB19" s="913" t="str">
        <f>+IF(入力シート!$L23="","",MID(入力シート!$L23,入力シート!CT$20,1))</f>
        <v/>
      </c>
      <c r="BC19" s="913"/>
      <c r="BD19" s="913" t="str">
        <f>+IF(入力シート!$L23="","",MID(入力シート!$L23,入力シート!CV$20,1))</f>
        <v/>
      </c>
      <c r="BE19" s="913"/>
      <c r="BF19" s="913" t="str">
        <f>+IF(入力シート!$L23="","",MID(入力シート!$L23,入力シート!CX$20,1))</f>
        <v/>
      </c>
      <c r="BG19" s="913"/>
      <c r="BH19" s="913" t="str">
        <f>+IF(入力シート!$L23="","",MID(入力シート!$L23,入力シート!CZ$20,1))</f>
        <v/>
      </c>
      <c r="BI19" s="913"/>
      <c r="BJ19" s="913" t="str">
        <f>+IF(入力シート!$L23="","",MID(入力シート!$L23,入力シート!DB$20,1))</f>
        <v/>
      </c>
      <c r="BK19" s="913"/>
      <c r="BL19" s="913" t="str">
        <f>+IF(入力シート!$L23="","",MID(入力シート!$L23,入力シート!DD$20,1))</f>
        <v/>
      </c>
      <c r="BM19" s="913"/>
      <c r="BN19" s="913" t="str">
        <f>+IF(入力シート!$L23="","",MID(入力シート!$L23,入力シート!DF$20,1))</f>
        <v/>
      </c>
      <c r="BO19" s="913"/>
      <c r="BP19" s="913" t="str">
        <f>+IF(入力シート!$L23="","",MID(入力シート!$L23,入力シート!DH$20,1))</f>
        <v/>
      </c>
      <c r="BQ19" s="1031"/>
      <c r="BR19" s="1029" t="str">
        <f>+IF(入力シート!W23="○",1,"")</f>
        <v/>
      </c>
      <c r="BS19" s="1030"/>
      <c r="BT19" s="448" t="str">
        <f>+IF(MID(TEXT(入力シート!Y23,"000#"),1,1)="0","",MID(TEXT(入力シート!Y23,"000#"),1,1))</f>
        <v/>
      </c>
      <c r="BU19" s="449" t="str">
        <f>+IF(AND(BT19="",MID(TEXT(入力シート!Y23,"000#"),2,1)="0"),"",MID(TEXT(入力シート!Y23,"000#"),2,1))</f>
        <v/>
      </c>
      <c r="BV19" s="450" t="str">
        <f>+IF(AND(BU19="",MID(TEXT(入力シート!Y23,"000#"),3,1)="0"),"",MID(TEXT(入力シート!Y23,"000#"),3,1))</f>
        <v/>
      </c>
      <c r="BW19" s="451" t="str">
        <f>+IF(AND(BV19="",MID(TEXT(入力シート!Y23,"000#"),4,1)="0"),"",MID(TEXT(入力シート!Y23,"000#"),4,1))</f>
        <v/>
      </c>
      <c r="BX19" s="463" t="str">
        <f>+IF(入力シート!AA23="","",IF(MID(TEXT(入力シート!AA23,"00#"),1,1)="","",MID(TEXT(入力シート!AA23,"00#"),1,1)))</f>
        <v/>
      </c>
      <c r="BY19" s="464" t="str">
        <f>+IF(入力シート!AA23="","",IF(MID(TEXT(入力シート!AA23,"00#"),2,1)="","",MID(TEXT(入力シート!AA23,"00#"),2,1)))</f>
        <v/>
      </c>
      <c r="BZ19" s="465" t="str">
        <f>+IF(入力シート!AA23="","",IF(MID(TEXT(入力シート!AA23,"00#"),3,1)="","",MID(TEXT(入力シート!AA23,"00#"),3,1)))</f>
        <v/>
      </c>
      <c r="CA19" s="455" t="s">
        <v>34</v>
      </c>
      <c r="CB19" s="466" t="str">
        <f>+IF(入力シート!AD23="","",IF(MID(TEXT(入力シート!AD23,"000#"),1,1)="","",MID(TEXT(入力シート!AD23,"000#"),1,1)))</f>
        <v/>
      </c>
      <c r="CC19" s="457" t="str">
        <f>+IF(入力シート!AD23="","",IF(MID(TEXT(入力シート!AD23,"000#"),2,1)="","",MID(TEXT(入力シート!AD23,"000#"),2,1)))</f>
        <v/>
      </c>
      <c r="CD19" s="457" t="str">
        <f>+IF(入力シート!AD23="","",IF(MID(TEXT(入力シート!AD23,"000#"),3,1)="","",MID(TEXT(入力シート!AD23,"000#"),3,1)))</f>
        <v/>
      </c>
      <c r="CE19" s="458" t="str">
        <f>+IF(入力シート!AD23="","",IF(MID(TEXT(入力シート!AD23,"000#"),4,1)="","",MID(TEXT(入力シート!AD23,"000#"),4,1)))</f>
        <v/>
      </c>
      <c r="CF19" s="466" t="str">
        <f>+IF(入力シート!$AZ23="","",MID(入力シート!$AZ23,入力シート!BJ$16,1))</f>
        <v>-</v>
      </c>
      <c r="CG19" s="464" t="str">
        <f>+IF(入力シート!$AZ23="","",MID(入力シート!$AZ23,入力シート!BK$16,1))</f>
        <v>-</v>
      </c>
      <c r="CH19" s="464" t="str">
        <f>+IF(入力シート!$AZ23="","",MID(入力シート!$AZ23,入力シート!BL$16,1))</f>
        <v/>
      </c>
      <c r="CI19" s="464" t="str">
        <f>+IF(入力シート!$AZ23="","",MID(入力シート!$AZ23,入力シート!BM$16,1))</f>
        <v/>
      </c>
      <c r="CJ19" s="464" t="str">
        <f>+IF(入力シート!$AZ23="","",MID(入力シート!$AZ23,入力シート!BN$16,1))</f>
        <v/>
      </c>
      <c r="CK19" s="464" t="str">
        <f>+IF(入力シート!$AZ23="","",MID(入力シート!$AZ23,入力シート!BO$16,1))</f>
        <v/>
      </c>
      <c r="CL19" s="464" t="str">
        <f>+IF(入力シート!$AZ23="","",MID(入力シート!$AZ23,入力シート!BP$16,1))</f>
        <v/>
      </c>
      <c r="CM19" s="457" t="str">
        <f>+IF(入力シート!$AZ23="","",MID(入力シート!$AZ23,入力シート!BQ$16,1))</f>
        <v/>
      </c>
      <c r="CN19" s="457" t="str">
        <f>+IF(入力シート!$AZ23="","",MID(入力シート!$AZ23,入力シート!BR$16,1))</f>
        <v/>
      </c>
      <c r="CO19" s="457" t="str">
        <f>+IF(入力シート!$AZ23="","",MID(入力シート!$AZ23,入力シート!BS$16,1))</f>
        <v/>
      </c>
      <c r="CP19" s="467" t="str">
        <f>+IF(入力シート!$AZ23="","",MID(入力シート!$AZ23,入力シート!BT$16,1))</f>
        <v/>
      </c>
      <c r="CQ19" s="458" t="str">
        <f>+IF(入力シート!$AZ23="","",MID(入力シート!$AZ23,入力シート!BU$16,1))</f>
        <v/>
      </c>
      <c r="CS19" s="643"/>
      <c r="CU19" s="643">
        <f t="shared" si="0"/>
        <v>0</v>
      </c>
      <c r="CW19" s="436">
        <f>IF(ISERROR(VLOOKUP(B19,'環境依存文字（電子入札利用不可）'!$A:$A,1,FALSE))=TRUE,IF(SUBSTITUTE(B19,"　","")="",0,IF($CV$3&lt;=CODE(B19),IF(AND($DB$3&lt;=CODE(B19),CODE(B19)&lt;=$DD$3),0,IF(AND($DG$3&lt;=CODE(B19),CODE(B19)&lt;=$DI$3),0,1)),0)),1)</f>
        <v>0</v>
      </c>
      <c r="CY19" s="436">
        <f>IF(ISERROR(VLOOKUP(D19,'環境依存文字（電子入札利用不可）'!$A:$A,1,FALSE))=TRUE,IF(SUBSTITUTE(D19,"　","")="",0,IF($CV$3&lt;=CODE(D19),IF(AND($DB$3&lt;=CODE(D19),CODE(D19)&lt;=$DD$3),0,IF(AND($DG$3&lt;=CODE(D19),CODE(D19)&lt;=$DI$3),0,1)),0)),1)</f>
        <v>0</v>
      </c>
      <c r="DA19" s="436">
        <f>IF(ISERROR(VLOOKUP(F19,'環境依存文字（電子入札利用不可）'!$A:$A,1,FALSE))=TRUE,IF(SUBSTITUTE(F19,"　","")="",0,IF($CV$3&lt;=CODE(F19),IF(AND($DB$3&lt;=CODE(F19),CODE(F19)&lt;=$DD$3),0,IF(AND($DG$3&lt;=CODE(F19),CODE(F19)&lt;=$DI$3),0,1)),0)),1)</f>
        <v>0</v>
      </c>
      <c r="DC19" s="436">
        <f>IF(ISERROR(VLOOKUP(H19,'環境依存文字（電子入札利用不可）'!$A:$A,1,FALSE))=TRUE,IF(SUBSTITUTE(H19,"　","")="",0,IF($CV$3&lt;=CODE(H19),IF(AND($DB$3&lt;=CODE(H19),CODE(H19)&lt;=$DD$3),0,IF(AND($DG$3&lt;=CODE(H19),CODE(H19)&lt;=$DI$3),0,1)),0)),1)</f>
        <v>0</v>
      </c>
      <c r="DE19" s="436">
        <f>IF(ISERROR(VLOOKUP(J19,'環境依存文字（電子入札利用不可）'!$A:$A,1,FALSE))=TRUE,IF(SUBSTITUTE(J19,"　","")="",0,IF($CV$3&lt;=CODE(J19),IF(AND($DB$3&lt;=CODE(J19),CODE(J19)&lt;=$DD$3),0,IF(AND($DG$3&lt;=CODE(J19),CODE(J19)&lt;=$DI$3),0,1)),0)),1)</f>
        <v>0</v>
      </c>
      <c r="DG19" s="436">
        <f>IF(ISERROR(VLOOKUP(L19,'環境依存文字（電子入札利用不可）'!$A:$A,1,FALSE))=TRUE,IF(SUBSTITUTE(L19,"　","")="",0,IF($CV$3&lt;=CODE(L19),IF(AND($DB$3&lt;=CODE(L19),CODE(L19)&lt;=$DD$3),0,IF(AND($DG$3&lt;=CODE(L19),CODE(L19)&lt;=$DI$3),0,1)),0)),1)</f>
        <v>0</v>
      </c>
      <c r="DI19" s="436">
        <f>IF(ISERROR(VLOOKUP(N19,'環境依存文字（電子入札利用不可）'!$A:$A,1,FALSE))=TRUE,IF(SUBSTITUTE(N19,"　","")="",0,IF($CV$3&lt;=CODE(N19),IF(AND($DB$3&lt;=CODE(N19),CODE(N19)&lt;=$DD$3),0,IF(AND($DG$3&lt;=CODE(N19),CODE(N19)&lt;=$DI$3),0,1)),0)),1)</f>
        <v>0</v>
      </c>
      <c r="DK19" s="436">
        <f>IF(ISERROR(VLOOKUP(P19,'環境依存文字（電子入札利用不可）'!$A:$A,1,FALSE))=TRUE,IF(SUBSTITUTE(P19,"　","")="",0,IF($CV$3&lt;=CODE(P19),IF(AND($DB$3&lt;=CODE(P19),CODE(P19)&lt;=$DD$3),0,IF(AND($DG$3&lt;=CODE(P19),CODE(P19)&lt;=$DI$3),0,1)),0)),1)</f>
        <v>0</v>
      </c>
      <c r="DM19" s="436">
        <f>IF(ISERROR(VLOOKUP(R19,'環境依存文字（電子入札利用不可）'!$A:$A,1,FALSE))=TRUE,IF(SUBSTITUTE(R19,"　","")="",0,IF($CV$3&lt;=CODE(R19),IF(AND($DB$3&lt;=CODE(R19),CODE(R19)&lt;=$DD$3),0,IF(AND($DG$3&lt;=CODE(R19),CODE(R19)&lt;=$DI$3),0,1)),0)),1)</f>
        <v>0</v>
      </c>
      <c r="DO19" s="436">
        <f>IF(ISERROR(VLOOKUP(T19,'環境依存文字（電子入札利用不可）'!$A:$A,1,FALSE))=TRUE,IF(SUBSTITUTE(T19,"　","")="",0,IF($CV$3&lt;=CODE(T19),IF(AND($DB$3&lt;=CODE(T19),CODE(T19)&lt;=$DD$3),0,IF(AND($DG$3&lt;=CODE(T19),CODE(T19)&lt;=$DI$3),0,1)),0)),1)</f>
        <v>0</v>
      </c>
      <c r="DQ19" s="436">
        <f>IF(ISERROR(VLOOKUP(V19,'環境依存文字（電子入札利用不可）'!$A:$A,1,FALSE))=TRUE,IF(SUBSTITUTE(V19,"　","")="",0,IF($CV$3&lt;=CODE(V19),IF(AND($DB$3&lt;=CODE(V19),CODE(V19)&lt;=$DD$3),0,IF(AND($DG$3&lt;=CODE(V19),CODE(V19)&lt;=$DI$3),0,1)),0)),1)</f>
        <v>0</v>
      </c>
      <c r="DS19" s="436">
        <f>IF(ISERROR(VLOOKUP(X19,'環境依存文字（電子入札利用不可）'!$A:$A,1,FALSE))=TRUE,IF(SUBSTITUTE(X19,"　","")="",0,IF($CV$3&lt;=CODE(X19),IF(AND($DB$3&lt;=CODE(X19),CODE(X19)&lt;=$DD$3),0,IF(AND($DG$3&lt;=CODE(X19),CODE(X19)&lt;=$DI$3),0,1)),0)),1)</f>
        <v>0</v>
      </c>
      <c r="DU19" s="436">
        <f>IF(ISERROR(VLOOKUP(Z19,'環境依存文字（電子入札利用不可）'!$A:$A,1,FALSE))=TRUE,IF(SUBSTITUTE(Z19,"　","")="",0,IF($CV$3&lt;=CODE(Z19),IF(AND($DB$3&lt;=CODE(Z19),CODE(Z19)&lt;=$DD$3),0,IF(AND($DG$3&lt;=CODE(Z19),CODE(Z19)&lt;=$DI$3),0,1)),0)),1)</f>
        <v>0</v>
      </c>
      <c r="DW19" s="436">
        <f>IF(ISERROR(VLOOKUP(AB19,'環境依存文字（電子入札利用不可）'!$A:$A,1,FALSE))=TRUE,IF(SUBSTITUTE(AB19,"　","")="",0,IF($CV$3&lt;=CODE(AB19),IF(AND($DB$3&lt;=CODE(AB19),CODE(AB19)&lt;=$DD$3),0,IF(AND($DG$3&lt;=CODE(AB19),CODE(AB19)&lt;=$DI$3),0,1)),0)),1)</f>
        <v>0</v>
      </c>
      <c r="DY19" s="436">
        <f>IF(ISERROR(VLOOKUP(AD19,'環境依存文字（電子入札利用不可）'!$A:$A,1,FALSE))=TRUE,IF(SUBSTITUTE(AD19,"　","")="",0,IF($CV$3&lt;=CODE(AD19),IF(AND($DB$3&lt;=CODE(AD19),CODE(AD19)&lt;=$DD$3),0,IF(AND($DG$3&lt;=CODE(AD19),CODE(AD19)&lt;=$DI$3),0,1)),0)),1)</f>
        <v>0</v>
      </c>
      <c r="EA19" s="436">
        <f>IF(ISERROR(VLOOKUP(AF19,'環境依存文字（電子入札利用不可）'!$A:$A,1,FALSE))=TRUE,IF(SUBSTITUTE(AF19,"　","")="",0,IF($CV$3&lt;=CODE(AF19),IF(AND($DB$3&lt;=CODE(AF19),CODE(AF19)&lt;=$DD$3),0,IF(AND($DG$3&lt;=CODE(AF19),CODE(AF19)&lt;=$DI$3),0,1)),0)),1)</f>
        <v>0</v>
      </c>
      <c r="EC19" s="436">
        <f>IF(ISERROR(VLOOKUP(AH19,'環境依存文字（電子入札利用不可）'!$A:$A,1,FALSE))=TRUE,IF(SUBSTITUTE(AH19,"　","")="",0,IF($CV$3&lt;=CODE(AH19),IF(AND($DB$3&lt;=CODE(AH19),CODE(AH19)&lt;=$DD$3),0,IF(AND($DG$3&lt;=CODE(AH19),CODE(AH19)&lt;=$DI$3),0,1)),0)),1)</f>
        <v>0</v>
      </c>
      <c r="EE19" s="436">
        <f>IF(ISERROR(VLOOKUP(AJ19,'環境依存文字（電子入札利用不可）'!$A:$A,1,FALSE))=TRUE,IF(SUBSTITUTE(AJ19,"　","")="",0,IF($CV$3&lt;=CODE(AJ19),IF(AND($DB$3&lt;=CODE(AJ19),CODE(AJ19)&lt;=$DD$3),0,IF(AND($DG$3&lt;=CODE(AJ19),CODE(AJ19)&lt;=$DI$3),0,1)),0)),1)</f>
        <v>0</v>
      </c>
      <c r="EG19" s="436">
        <f>IF(ISERROR(VLOOKUP(AL19,'環境依存文字（電子入札利用不可）'!$A:$A,1,FALSE))=TRUE,IF(SUBSTITUTE(AL19,"　","")="",0,IF($CV$3&lt;=CODE(AL19),IF(AND($DB$3&lt;=CODE(AL19),CODE(AL19)&lt;=$DD$3),0,IF(AND($DG$3&lt;=CODE(AL19),CODE(AL19)&lt;=$DI$3),0,1)),0)),1)</f>
        <v>0</v>
      </c>
      <c r="EI19" s="436">
        <f>IF(ISERROR(VLOOKUP(AN19,'環境依存文字（電子入札利用不可）'!$A:$A,1,FALSE))=TRUE,IF(SUBSTITUTE(AN19,"　","")="",0,IF($CV$3&lt;=CODE(AN19),IF(AND($DB$3&lt;=CODE(AN19),CODE(AN19)&lt;=$DD$3),0,IF(AND($DG$3&lt;=CODE(AN19),CODE(AN19)&lt;=$DI$3),0,1)),0)),1)</f>
        <v>0</v>
      </c>
      <c r="EK19" s="436">
        <f>IF(ISERROR(VLOOKUP(AP19,'環境依存文字（電子入札利用不可）'!$A:$A,1,FALSE))=TRUE,IF(SUBSTITUTE(AP19,"　","")="",0,IF($CV$3&lt;=CODE(AP19),IF(AND($DB$3&lt;=CODE(AP19),CODE(AP19)&lt;=$DD$3),0,IF(AND($DG$3&lt;=CODE(AP19),CODE(AP19)&lt;=$DI$3),0,1)),0)),1)</f>
        <v>0</v>
      </c>
      <c r="EM19" s="436">
        <f>IF(ISERROR(VLOOKUP(AR19,'環境依存文字（電子入札利用不可）'!$A:$A,1,FALSE))=TRUE,IF(SUBSTITUTE(AR19,"　","")="",0,IF($CV$3&lt;=CODE(AR19),IF(AND($DB$3&lt;=CODE(AR19),CODE(AR19)&lt;=$DD$3),0,IF(AND($DG$3&lt;=CODE(AR19),CODE(AR19)&lt;=$DI$3),0,1)),0)),1)</f>
        <v>0</v>
      </c>
      <c r="EO19" s="436">
        <f>IF(ISERROR(VLOOKUP(AT19,'環境依存文字（電子入札利用不可）'!$A:$A,1,FALSE))=TRUE,IF(SUBSTITUTE(AT19,"　","")="",0,IF($CV$3&lt;=CODE(AT19),IF(AND($DB$3&lt;=CODE(AT19),CODE(AT19)&lt;=$DD$3),0,IF(AND($DG$3&lt;=CODE(AT19),CODE(AT19)&lt;=$DI$3),0,1)),0)),1)</f>
        <v>0</v>
      </c>
      <c r="EQ19" s="436">
        <f>IF(ISERROR(VLOOKUP(AV19,'環境依存文字（電子入札利用不可）'!$A:$A,1,FALSE))=TRUE,IF(SUBSTITUTE(AV19,"　","")="",0,IF($CV$3&lt;=CODE(AV19),IF(AND($DB$3&lt;=CODE(AV19),CODE(AV19)&lt;=$DD$3),0,IF(AND($DG$3&lt;=CODE(AV19),CODE(AV19)&lt;=$DI$3),0,1)),0)),1)</f>
        <v>0</v>
      </c>
      <c r="ES19" s="436">
        <f>IF(ISERROR(VLOOKUP(AX19,'環境依存文字（電子入札利用不可）'!$A:$A,1,FALSE))=TRUE,IF(SUBSTITUTE(AX19,"　","")="",0,IF($CV$3&lt;=CODE(AX19),IF(AND($DB$3&lt;=CODE(AX19),CODE(AX19)&lt;=$DD$3),0,IF(AND($DG$3&lt;=CODE(AX19),CODE(AX19)&lt;=$DI$3),0,1)),0)),1)</f>
        <v>0</v>
      </c>
      <c r="EU19" s="436">
        <f>IF(ISERROR(VLOOKUP(AZ19,'環境依存文字（電子入札利用不可）'!$A:$A,1,FALSE))=TRUE,IF(SUBSTITUTE(AZ19,"　","")="",0,IF($CV$3&lt;=CODE(AZ19),IF(AND($DB$3&lt;=CODE(AZ19),CODE(AZ19)&lt;=$DD$3),0,IF(AND($DG$3&lt;=CODE(AZ19),CODE(AZ19)&lt;=$DI$3),0,1)),0)),1)</f>
        <v>0</v>
      </c>
      <c r="EW19" s="436">
        <f>IF(ISERROR(VLOOKUP(BB19,'環境依存文字（電子入札利用不可）'!$A:$A,1,FALSE))=TRUE,IF(SUBSTITUTE(BB19,"　","")="",0,IF($CV$3&lt;=CODE(BB19),IF(AND($DB$3&lt;=CODE(BB19),CODE(BB19)&lt;=$DD$3),0,IF(AND($DG$3&lt;=CODE(BB19),CODE(BB19)&lt;=$DI$3),0,1)),0)),1)</f>
        <v>0</v>
      </c>
      <c r="EY19" s="436">
        <f>IF(ISERROR(VLOOKUP(BD19,'環境依存文字（電子入札利用不可）'!$A:$A,1,FALSE))=TRUE,IF(SUBSTITUTE(BD19,"　","")="",0,IF($CV$3&lt;=CODE(BD19),IF(AND($DB$3&lt;=CODE(BD19),CODE(BD19)&lt;=$DD$3),0,IF(AND($DG$3&lt;=CODE(BD19),CODE(BD19)&lt;=$DI$3),0,1)),0)),1)</f>
        <v>0</v>
      </c>
      <c r="FA19" s="436">
        <f>IF(ISERROR(VLOOKUP(BF19,'環境依存文字（電子入札利用不可）'!$A:$A,1,FALSE))=TRUE,IF(SUBSTITUTE(BF19,"　","")="",0,IF($CV$3&lt;=CODE(BF19),IF(AND($DB$3&lt;=CODE(BF19),CODE(BF19)&lt;=$DD$3),0,IF(AND($DG$3&lt;=CODE(BF19),CODE(BF19)&lt;=$DI$3),0,1)),0)),1)</f>
        <v>0</v>
      </c>
      <c r="FC19" s="436">
        <f>IF(ISERROR(VLOOKUP(BH19,'環境依存文字（電子入札利用不可）'!$A:$A,1,FALSE))=TRUE,IF(SUBSTITUTE(BH19,"　","")="",0,IF($CV$3&lt;=CODE(BH19),IF(AND($DB$3&lt;=CODE(BH19),CODE(BH19)&lt;=$DD$3),0,IF(AND($DG$3&lt;=CODE(BH19),CODE(BH19)&lt;=$DI$3),0,1)),0)),1)</f>
        <v>0</v>
      </c>
      <c r="FE19" s="436">
        <f>IF(ISERROR(VLOOKUP(BJ19,'環境依存文字（電子入札利用不可）'!$A:$A,1,FALSE))=TRUE,IF(SUBSTITUTE(BJ19,"　","")="",0,IF($CV$3&lt;=CODE(BJ19),IF(AND($DB$3&lt;=CODE(BJ19),CODE(BJ19)&lt;=$DD$3),0,IF(AND($DG$3&lt;=CODE(BJ19),CODE(BJ19)&lt;=$DI$3),0,1)),0)),1)</f>
        <v>0</v>
      </c>
      <c r="FG19" s="436">
        <f>IF(ISERROR(VLOOKUP(BL19,'環境依存文字（電子入札利用不可）'!$A:$A,1,FALSE))=TRUE,IF(SUBSTITUTE(BL19,"　","")="",0,IF($CV$3&lt;=CODE(BL19),IF(AND($DB$3&lt;=CODE(BL19),CODE(BL19)&lt;=$DD$3),0,IF(AND($DG$3&lt;=CODE(BL19),CODE(BL19)&lt;=$DI$3),0,1)),0)),1)</f>
        <v>0</v>
      </c>
      <c r="FI19" s="436">
        <f>IF(ISERROR(VLOOKUP(BN19,'環境依存文字（電子入札利用不可）'!$A:$A,1,FALSE))=TRUE,IF(SUBSTITUTE(BN19,"　","")="",0,IF($CV$3&lt;=CODE(BN19),IF(AND($DB$3&lt;=CODE(BN19),CODE(BN19)&lt;=$DD$3),0,IF(AND($DG$3&lt;=CODE(BN19),CODE(BN19)&lt;=$DI$3),0,1)),0)),1)</f>
        <v>0</v>
      </c>
      <c r="FK19" s="436">
        <f>IF(ISERROR(VLOOKUP(BP19,'環境依存文字（電子入札利用不可）'!$A:$A,1,FALSE))=TRUE,IF(SUBSTITUTE(BP19,"　","")="",0,IF($CV$3&lt;=CODE(BP19),IF(AND($DB$3&lt;=CODE(BP19),CODE(BP19)&lt;=$DD$3),0,IF(AND($DG$3&lt;=CODE(BP19),CODE(BP19)&lt;=$DI$3),0,1)),0)),1)</f>
        <v>0</v>
      </c>
    </row>
    <row r="20" spans="1:167" s="436" customFormat="1" ht="23.25" customHeight="1">
      <c r="A20" s="26" t="s">
        <v>42</v>
      </c>
      <c r="B20" s="1029" t="str">
        <f>+IF(入力シート!$H24="","",MID(入力シート!$H24,入力シート!BJ$19,1))</f>
        <v/>
      </c>
      <c r="C20" s="1018"/>
      <c r="D20" s="1017" t="str">
        <f>+IF(入力シート!$H24="","",MID(入力シート!$H24,入力シート!BL$19,1))</f>
        <v/>
      </c>
      <c r="E20" s="1018"/>
      <c r="F20" s="1017" t="str">
        <f>+IF(入力シート!$H24="","",MID(入力シート!$H24,入力シート!BN$19,1))</f>
        <v/>
      </c>
      <c r="G20" s="1018"/>
      <c r="H20" s="1017" t="str">
        <f>+IF(入力シート!$H24="","",MID(入力シート!$H24,入力シート!BP$19,1))</f>
        <v/>
      </c>
      <c r="I20" s="1018"/>
      <c r="J20" s="1017" t="str">
        <f>+IF(入力シート!$H24="","",MID(入力シート!$H24,入力シート!BR$19,1))</f>
        <v/>
      </c>
      <c r="K20" s="1018"/>
      <c r="L20" s="1017" t="str">
        <f>+IF(入力シート!$H24="","",MID(入力シート!$H24,入力シート!BT$19,1))</f>
        <v/>
      </c>
      <c r="M20" s="1018"/>
      <c r="N20" s="1017" t="str">
        <f>+IF(入力シート!$H24="","",MID(入力シート!$H24,入力シート!BV$19,1))</f>
        <v/>
      </c>
      <c r="O20" s="1018"/>
      <c r="P20" s="1017" t="str">
        <f>+IF(入力シート!$H24="","",MID(入力シート!$H24,入力シート!BX$19,1))</f>
        <v/>
      </c>
      <c r="Q20" s="1021"/>
      <c r="R20" s="1022" t="str">
        <f>+IF(入力シート!$L24="","",MID(入力シート!$L24,入力シート!BJ$20,1))</f>
        <v/>
      </c>
      <c r="S20" s="913"/>
      <c r="T20" s="913" t="str">
        <f>+IF(入力シート!$L24="","",MID(入力シート!$L24,入力シート!BL$20,1))</f>
        <v/>
      </c>
      <c r="U20" s="913"/>
      <c r="V20" s="913" t="str">
        <f>+IF(入力シート!$L24="","",MID(入力シート!$L24,入力シート!BN$20,1))</f>
        <v/>
      </c>
      <c r="W20" s="913"/>
      <c r="X20" s="913" t="str">
        <f>+IF(入力シート!$L24="","",MID(入力シート!$L24,入力シート!BP$20,1))</f>
        <v/>
      </c>
      <c r="Y20" s="913"/>
      <c r="Z20" s="913" t="str">
        <f>+IF(入力シート!$L24="","",MID(入力シート!$L24,入力シート!BR$20,1))</f>
        <v/>
      </c>
      <c r="AA20" s="913"/>
      <c r="AB20" s="913" t="str">
        <f>+IF(入力シート!$L24="","",MID(入力シート!$L24,入力シート!BT$20,1))</f>
        <v/>
      </c>
      <c r="AC20" s="913"/>
      <c r="AD20" s="913" t="str">
        <f>+IF(入力シート!$L24="","",MID(入力シート!$L24,入力シート!BV$20,1))</f>
        <v/>
      </c>
      <c r="AE20" s="913"/>
      <c r="AF20" s="913" t="str">
        <f>+IF(入力シート!$L24="","",MID(入力シート!$L24,入力シート!BX$20,1))</f>
        <v/>
      </c>
      <c r="AG20" s="913"/>
      <c r="AH20" s="913" t="str">
        <f>+IF(入力シート!$L24="","",MID(入力シート!$L24,入力シート!BZ$20,1))</f>
        <v/>
      </c>
      <c r="AI20" s="913"/>
      <c r="AJ20" s="913" t="str">
        <f>+IF(入力シート!$L24="","",MID(入力シート!$L24,入力シート!CB$20,1))</f>
        <v/>
      </c>
      <c r="AK20" s="913"/>
      <c r="AL20" s="913" t="str">
        <f>+IF(入力シート!$L24="","",MID(入力シート!$L24,入力シート!CD$20,1))</f>
        <v/>
      </c>
      <c r="AM20" s="913"/>
      <c r="AN20" s="913" t="str">
        <f>+IF(入力シート!$L24="","",MID(入力シート!$L24,入力シート!CF$20,1))</f>
        <v/>
      </c>
      <c r="AO20" s="913"/>
      <c r="AP20" s="913" t="str">
        <f>+IF(入力シート!$L24="","",MID(入力シート!$L24,入力シート!CH$20,1))</f>
        <v/>
      </c>
      <c r="AQ20" s="913"/>
      <c r="AR20" s="913" t="str">
        <f>+IF(入力シート!$L24="","",MID(入力シート!$L24,入力シート!CJ$20,1))</f>
        <v/>
      </c>
      <c r="AS20" s="913"/>
      <c r="AT20" s="913" t="str">
        <f>+IF(入力シート!$L24="","",MID(入力シート!$L24,入力シート!CL$20,1))</f>
        <v/>
      </c>
      <c r="AU20" s="913"/>
      <c r="AV20" s="913" t="str">
        <f>+IF(入力シート!$L24="","",MID(入力シート!$L24,入力シート!CN$20,1))</f>
        <v/>
      </c>
      <c r="AW20" s="913"/>
      <c r="AX20" s="913" t="str">
        <f>+IF(入力シート!$L24="","",MID(入力シート!$L24,入力シート!CP$20,1))</f>
        <v/>
      </c>
      <c r="AY20" s="913"/>
      <c r="AZ20" s="913" t="str">
        <f>+IF(入力シート!$L24="","",MID(入力シート!$L24,入力シート!CR$20,1))</f>
        <v/>
      </c>
      <c r="BA20" s="913"/>
      <c r="BB20" s="913" t="str">
        <f>+IF(入力シート!$L24="","",MID(入力シート!$L24,入力シート!CT$20,1))</f>
        <v/>
      </c>
      <c r="BC20" s="913"/>
      <c r="BD20" s="913" t="str">
        <f>+IF(入力シート!$L24="","",MID(入力シート!$L24,入力シート!CV$20,1))</f>
        <v/>
      </c>
      <c r="BE20" s="913"/>
      <c r="BF20" s="913" t="str">
        <f>+IF(入力シート!$L24="","",MID(入力シート!$L24,入力シート!CX$20,1))</f>
        <v/>
      </c>
      <c r="BG20" s="913"/>
      <c r="BH20" s="913" t="str">
        <f>+IF(入力シート!$L24="","",MID(入力シート!$L24,入力シート!CZ$20,1))</f>
        <v/>
      </c>
      <c r="BI20" s="913"/>
      <c r="BJ20" s="913" t="str">
        <f>+IF(入力シート!$L24="","",MID(入力シート!$L24,入力シート!DB$20,1))</f>
        <v/>
      </c>
      <c r="BK20" s="913"/>
      <c r="BL20" s="913" t="str">
        <f>+IF(入力シート!$L24="","",MID(入力シート!$L24,入力シート!DD$20,1))</f>
        <v/>
      </c>
      <c r="BM20" s="913"/>
      <c r="BN20" s="913" t="str">
        <f>+IF(入力シート!$L24="","",MID(入力シート!$L24,入力シート!DF$20,1))</f>
        <v/>
      </c>
      <c r="BO20" s="913"/>
      <c r="BP20" s="913" t="str">
        <f>+IF(入力シート!$L24="","",MID(入力シート!$L24,入力シート!DH$20,1))</f>
        <v/>
      </c>
      <c r="BQ20" s="1031"/>
      <c r="BR20" s="1029" t="str">
        <f>+IF(入力シート!W24="○",1,"")</f>
        <v/>
      </c>
      <c r="BS20" s="1030"/>
      <c r="BT20" s="448" t="str">
        <f>+IF(MID(TEXT(入力シート!Y24,"000#"),1,1)="0","",MID(TEXT(入力シート!Y24,"000#"),1,1))</f>
        <v/>
      </c>
      <c r="BU20" s="449" t="str">
        <f>+IF(AND(BT20="",MID(TEXT(入力シート!Y24,"000#"),2,1)="0"),"",MID(TEXT(入力シート!Y24,"000#"),2,1))</f>
        <v/>
      </c>
      <c r="BV20" s="450" t="str">
        <f>+IF(AND(BU20="",MID(TEXT(入力シート!Y24,"000#"),3,1)="0"),"",MID(TEXT(入力シート!Y24,"000#"),3,1))</f>
        <v/>
      </c>
      <c r="BW20" s="451" t="str">
        <f>+IF(AND(BV20="",MID(TEXT(入力シート!Y24,"000#"),4,1)="0"),"",MID(TEXT(入力シート!Y24,"000#"),4,1))</f>
        <v/>
      </c>
      <c r="BX20" s="463" t="str">
        <f>+IF(入力シート!AA24="","",IF(MID(TEXT(入力シート!AA24,"00#"),1,1)="","",MID(TEXT(入力シート!AA24,"00#"),1,1)))</f>
        <v/>
      </c>
      <c r="BY20" s="464" t="str">
        <f>+IF(入力シート!AA24="","",IF(MID(TEXT(入力シート!AA24,"00#"),2,1)="","",MID(TEXT(入力シート!AA24,"00#"),2,1)))</f>
        <v/>
      </c>
      <c r="BZ20" s="465" t="str">
        <f>+IF(入力シート!AA24="","",IF(MID(TEXT(入力シート!AA24,"00#"),3,1)="","",MID(TEXT(入力シート!AA24,"00#"),3,1)))</f>
        <v/>
      </c>
      <c r="CA20" s="455" t="s">
        <v>34</v>
      </c>
      <c r="CB20" s="466" t="str">
        <f>+IF(入力シート!AD24="","",IF(MID(TEXT(入力シート!AD24,"000#"),1,1)="","",MID(TEXT(入力シート!AD24,"000#"),1,1)))</f>
        <v/>
      </c>
      <c r="CC20" s="457" t="str">
        <f>+IF(入力シート!AD24="","",IF(MID(TEXT(入力シート!AD24,"000#"),2,1)="","",MID(TEXT(入力シート!AD24,"000#"),2,1)))</f>
        <v/>
      </c>
      <c r="CD20" s="457" t="str">
        <f>+IF(入力シート!AD24="","",IF(MID(TEXT(入力シート!AD24,"000#"),3,1)="","",MID(TEXT(入力シート!AD24,"000#"),3,1)))</f>
        <v/>
      </c>
      <c r="CE20" s="458" t="str">
        <f>+IF(入力シート!AD24="","",IF(MID(TEXT(入力シート!AD24,"000#"),4,1)="","",MID(TEXT(入力シート!AD24,"000#"),4,1)))</f>
        <v/>
      </c>
      <c r="CF20" s="466" t="str">
        <f>+IF(入力シート!$AZ24="","",MID(入力シート!$AZ24,入力シート!BJ$16,1))</f>
        <v>-</v>
      </c>
      <c r="CG20" s="464" t="str">
        <f>+IF(入力シート!$AZ24="","",MID(入力シート!$AZ24,入力シート!BK$16,1))</f>
        <v>-</v>
      </c>
      <c r="CH20" s="464" t="str">
        <f>+IF(入力シート!$AZ24="","",MID(入力シート!$AZ24,入力シート!BL$16,1))</f>
        <v/>
      </c>
      <c r="CI20" s="464" t="str">
        <f>+IF(入力シート!$AZ24="","",MID(入力シート!$AZ24,入力シート!BM$16,1))</f>
        <v/>
      </c>
      <c r="CJ20" s="464" t="str">
        <f>+IF(入力シート!$AZ24="","",MID(入力シート!$AZ24,入力シート!BN$16,1))</f>
        <v/>
      </c>
      <c r="CK20" s="464" t="str">
        <f>+IF(入力シート!$AZ24="","",MID(入力シート!$AZ24,入力シート!BO$16,1))</f>
        <v/>
      </c>
      <c r="CL20" s="464" t="str">
        <f>+IF(入力シート!$AZ24="","",MID(入力シート!$AZ24,入力シート!BP$16,1))</f>
        <v/>
      </c>
      <c r="CM20" s="457" t="str">
        <f>+IF(入力シート!$AZ24="","",MID(入力シート!$AZ24,入力シート!BQ$16,1))</f>
        <v/>
      </c>
      <c r="CN20" s="457" t="str">
        <f>+IF(入力シート!$AZ24="","",MID(入力シート!$AZ24,入力シート!BR$16,1))</f>
        <v/>
      </c>
      <c r="CO20" s="457" t="str">
        <f>+IF(入力シート!$AZ24="","",MID(入力シート!$AZ24,入力シート!BS$16,1))</f>
        <v/>
      </c>
      <c r="CP20" s="467" t="str">
        <f>+IF(入力シート!$AZ24="","",MID(入力シート!$AZ24,入力シート!BT$16,1))</f>
        <v/>
      </c>
      <c r="CQ20" s="458" t="str">
        <f>+IF(入力シート!$AZ24="","",MID(入力シート!$AZ24,入力シート!BU$16,1))</f>
        <v/>
      </c>
      <c r="CS20" s="643"/>
      <c r="CU20" s="643">
        <f t="shared" si="0"/>
        <v>0</v>
      </c>
      <c r="CW20" s="436">
        <f>IF(ISERROR(VLOOKUP(B20,'環境依存文字（電子入札利用不可）'!$A:$A,1,FALSE))=TRUE,IF(SUBSTITUTE(B20,"　","")="",0,IF($CV$3&lt;=CODE(B20),IF(AND($DB$3&lt;=CODE(B20),CODE(B20)&lt;=$DD$3),0,IF(AND($DG$3&lt;=CODE(B20),CODE(B20)&lt;=$DI$3),0,1)),0)),1)</f>
        <v>0</v>
      </c>
      <c r="CY20" s="436">
        <f>IF(ISERROR(VLOOKUP(D20,'環境依存文字（電子入札利用不可）'!$A:$A,1,FALSE))=TRUE,IF(SUBSTITUTE(D20,"　","")="",0,IF($CV$3&lt;=CODE(D20),IF(AND($DB$3&lt;=CODE(D20),CODE(D20)&lt;=$DD$3),0,IF(AND($DG$3&lt;=CODE(D20),CODE(D20)&lt;=$DI$3),0,1)),0)),1)</f>
        <v>0</v>
      </c>
      <c r="DA20" s="436">
        <f>IF(ISERROR(VLOOKUP(F20,'環境依存文字（電子入札利用不可）'!$A:$A,1,FALSE))=TRUE,IF(SUBSTITUTE(F20,"　","")="",0,IF($CV$3&lt;=CODE(F20),IF(AND($DB$3&lt;=CODE(F20),CODE(F20)&lt;=$DD$3),0,IF(AND($DG$3&lt;=CODE(F20),CODE(F20)&lt;=$DI$3),0,1)),0)),1)</f>
        <v>0</v>
      </c>
      <c r="DC20" s="436">
        <f>IF(ISERROR(VLOOKUP(H20,'環境依存文字（電子入札利用不可）'!$A:$A,1,FALSE))=TRUE,IF(SUBSTITUTE(H20,"　","")="",0,IF($CV$3&lt;=CODE(H20),IF(AND($DB$3&lt;=CODE(H20),CODE(H20)&lt;=$DD$3),0,IF(AND($DG$3&lt;=CODE(H20),CODE(H20)&lt;=$DI$3),0,1)),0)),1)</f>
        <v>0</v>
      </c>
      <c r="DE20" s="436">
        <f>IF(ISERROR(VLOOKUP(J20,'環境依存文字（電子入札利用不可）'!$A:$A,1,FALSE))=TRUE,IF(SUBSTITUTE(J20,"　","")="",0,IF($CV$3&lt;=CODE(J20),IF(AND($DB$3&lt;=CODE(J20),CODE(J20)&lt;=$DD$3),0,IF(AND($DG$3&lt;=CODE(J20),CODE(J20)&lt;=$DI$3),0,1)),0)),1)</f>
        <v>0</v>
      </c>
      <c r="DG20" s="436">
        <f>IF(ISERROR(VLOOKUP(L20,'環境依存文字（電子入札利用不可）'!$A:$A,1,FALSE))=TRUE,IF(SUBSTITUTE(L20,"　","")="",0,IF($CV$3&lt;=CODE(L20),IF(AND($DB$3&lt;=CODE(L20),CODE(L20)&lt;=$DD$3),0,IF(AND($DG$3&lt;=CODE(L20),CODE(L20)&lt;=$DI$3),0,1)),0)),1)</f>
        <v>0</v>
      </c>
      <c r="DI20" s="436">
        <f>IF(ISERROR(VLOOKUP(N20,'環境依存文字（電子入札利用不可）'!$A:$A,1,FALSE))=TRUE,IF(SUBSTITUTE(N20,"　","")="",0,IF($CV$3&lt;=CODE(N20),IF(AND($DB$3&lt;=CODE(N20),CODE(N20)&lt;=$DD$3),0,IF(AND($DG$3&lt;=CODE(N20),CODE(N20)&lt;=$DI$3),0,1)),0)),1)</f>
        <v>0</v>
      </c>
      <c r="DK20" s="436">
        <f>IF(ISERROR(VLOOKUP(P20,'環境依存文字（電子入札利用不可）'!$A:$A,1,FALSE))=TRUE,IF(SUBSTITUTE(P20,"　","")="",0,IF($CV$3&lt;=CODE(P20),IF(AND($DB$3&lt;=CODE(P20),CODE(P20)&lt;=$DD$3),0,IF(AND($DG$3&lt;=CODE(P20),CODE(P20)&lt;=$DI$3),0,1)),0)),1)</f>
        <v>0</v>
      </c>
      <c r="DM20" s="436">
        <f>IF(ISERROR(VLOOKUP(R20,'環境依存文字（電子入札利用不可）'!$A:$A,1,FALSE))=TRUE,IF(SUBSTITUTE(R20,"　","")="",0,IF($CV$3&lt;=CODE(R20),IF(AND($DB$3&lt;=CODE(R20),CODE(R20)&lt;=$DD$3),0,IF(AND($DG$3&lt;=CODE(R20),CODE(R20)&lt;=$DI$3),0,1)),0)),1)</f>
        <v>0</v>
      </c>
      <c r="DO20" s="436">
        <f>IF(ISERROR(VLOOKUP(T20,'環境依存文字（電子入札利用不可）'!$A:$A,1,FALSE))=TRUE,IF(SUBSTITUTE(T20,"　","")="",0,IF($CV$3&lt;=CODE(T20),IF(AND($DB$3&lt;=CODE(T20),CODE(T20)&lt;=$DD$3),0,IF(AND($DG$3&lt;=CODE(T20),CODE(T20)&lt;=$DI$3),0,1)),0)),1)</f>
        <v>0</v>
      </c>
      <c r="DQ20" s="436">
        <f>IF(ISERROR(VLOOKUP(V20,'環境依存文字（電子入札利用不可）'!$A:$A,1,FALSE))=TRUE,IF(SUBSTITUTE(V20,"　","")="",0,IF($CV$3&lt;=CODE(V20),IF(AND($DB$3&lt;=CODE(V20),CODE(V20)&lt;=$DD$3),0,IF(AND($DG$3&lt;=CODE(V20),CODE(V20)&lt;=$DI$3),0,1)),0)),1)</f>
        <v>0</v>
      </c>
      <c r="DS20" s="436">
        <f>IF(ISERROR(VLOOKUP(X20,'環境依存文字（電子入札利用不可）'!$A:$A,1,FALSE))=TRUE,IF(SUBSTITUTE(X20,"　","")="",0,IF($CV$3&lt;=CODE(X20),IF(AND($DB$3&lt;=CODE(X20),CODE(X20)&lt;=$DD$3),0,IF(AND($DG$3&lt;=CODE(X20),CODE(X20)&lt;=$DI$3),0,1)),0)),1)</f>
        <v>0</v>
      </c>
      <c r="DU20" s="436">
        <f>IF(ISERROR(VLOOKUP(Z20,'環境依存文字（電子入札利用不可）'!$A:$A,1,FALSE))=TRUE,IF(SUBSTITUTE(Z20,"　","")="",0,IF($CV$3&lt;=CODE(Z20),IF(AND($DB$3&lt;=CODE(Z20),CODE(Z20)&lt;=$DD$3),0,IF(AND($DG$3&lt;=CODE(Z20),CODE(Z20)&lt;=$DI$3),0,1)),0)),1)</f>
        <v>0</v>
      </c>
      <c r="DW20" s="436">
        <f>IF(ISERROR(VLOOKUP(AB20,'環境依存文字（電子入札利用不可）'!$A:$A,1,FALSE))=TRUE,IF(SUBSTITUTE(AB20,"　","")="",0,IF($CV$3&lt;=CODE(AB20),IF(AND($DB$3&lt;=CODE(AB20),CODE(AB20)&lt;=$DD$3),0,IF(AND($DG$3&lt;=CODE(AB20),CODE(AB20)&lt;=$DI$3),0,1)),0)),1)</f>
        <v>0</v>
      </c>
      <c r="DY20" s="436">
        <f>IF(ISERROR(VLOOKUP(AD20,'環境依存文字（電子入札利用不可）'!$A:$A,1,FALSE))=TRUE,IF(SUBSTITUTE(AD20,"　","")="",0,IF($CV$3&lt;=CODE(AD20),IF(AND($DB$3&lt;=CODE(AD20),CODE(AD20)&lt;=$DD$3),0,IF(AND($DG$3&lt;=CODE(AD20),CODE(AD20)&lt;=$DI$3),0,1)),0)),1)</f>
        <v>0</v>
      </c>
      <c r="EA20" s="436">
        <f>IF(ISERROR(VLOOKUP(AF20,'環境依存文字（電子入札利用不可）'!$A:$A,1,FALSE))=TRUE,IF(SUBSTITUTE(AF20,"　","")="",0,IF($CV$3&lt;=CODE(AF20),IF(AND($DB$3&lt;=CODE(AF20),CODE(AF20)&lt;=$DD$3),0,IF(AND($DG$3&lt;=CODE(AF20),CODE(AF20)&lt;=$DI$3),0,1)),0)),1)</f>
        <v>0</v>
      </c>
      <c r="EC20" s="436">
        <f>IF(ISERROR(VLOOKUP(AH20,'環境依存文字（電子入札利用不可）'!$A:$A,1,FALSE))=TRUE,IF(SUBSTITUTE(AH20,"　","")="",0,IF($CV$3&lt;=CODE(AH20),IF(AND($DB$3&lt;=CODE(AH20),CODE(AH20)&lt;=$DD$3),0,IF(AND($DG$3&lt;=CODE(AH20),CODE(AH20)&lt;=$DI$3),0,1)),0)),1)</f>
        <v>0</v>
      </c>
      <c r="EE20" s="436">
        <f>IF(ISERROR(VLOOKUP(AJ20,'環境依存文字（電子入札利用不可）'!$A:$A,1,FALSE))=TRUE,IF(SUBSTITUTE(AJ20,"　","")="",0,IF($CV$3&lt;=CODE(AJ20),IF(AND($DB$3&lt;=CODE(AJ20),CODE(AJ20)&lt;=$DD$3),0,IF(AND($DG$3&lt;=CODE(AJ20),CODE(AJ20)&lt;=$DI$3),0,1)),0)),1)</f>
        <v>0</v>
      </c>
      <c r="EG20" s="436">
        <f>IF(ISERROR(VLOOKUP(AL20,'環境依存文字（電子入札利用不可）'!$A:$A,1,FALSE))=TRUE,IF(SUBSTITUTE(AL20,"　","")="",0,IF($CV$3&lt;=CODE(AL20),IF(AND($DB$3&lt;=CODE(AL20),CODE(AL20)&lt;=$DD$3),0,IF(AND($DG$3&lt;=CODE(AL20),CODE(AL20)&lt;=$DI$3),0,1)),0)),1)</f>
        <v>0</v>
      </c>
      <c r="EI20" s="436">
        <f>IF(ISERROR(VLOOKUP(AN20,'環境依存文字（電子入札利用不可）'!$A:$A,1,FALSE))=TRUE,IF(SUBSTITUTE(AN20,"　","")="",0,IF($CV$3&lt;=CODE(AN20),IF(AND($DB$3&lt;=CODE(AN20),CODE(AN20)&lt;=$DD$3),0,IF(AND($DG$3&lt;=CODE(AN20),CODE(AN20)&lt;=$DI$3),0,1)),0)),1)</f>
        <v>0</v>
      </c>
      <c r="EK20" s="436">
        <f>IF(ISERROR(VLOOKUP(AP20,'環境依存文字（電子入札利用不可）'!$A:$A,1,FALSE))=TRUE,IF(SUBSTITUTE(AP20,"　","")="",0,IF($CV$3&lt;=CODE(AP20),IF(AND($DB$3&lt;=CODE(AP20),CODE(AP20)&lt;=$DD$3),0,IF(AND($DG$3&lt;=CODE(AP20),CODE(AP20)&lt;=$DI$3),0,1)),0)),1)</f>
        <v>0</v>
      </c>
      <c r="EM20" s="436">
        <f>IF(ISERROR(VLOOKUP(AR20,'環境依存文字（電子入札利用不可）'!$A:$A,1,FALSE))=TRUE,IF(SUBSTITUTE(AR20,"　","")="",0,IF($CV$3&lt;=CODE(AR20),IF(AND($DB$3&lt;=CODE(AR20),CODE(AR20)&lt;=$DD$3),0,IF(AND($DG$3&lt;=CODE(AR20),CODE(AR20)&lt;=$DI$3),0,1)),0)),1)</f>
        <v>0</v>
      </c>
      <c r="EO20" s="436">
        <f>IF(ISERROR(VLOOKUP(AT20,'環境依存文字（電子入札利用不可）'!$A:$A,1,FALSE))=TRUE,IF(SUBSTITUTE(AT20,"　","")="",0,IF($CV$3&lt;=CODE(AT20),IF(AND($DB$3&lt;=CODE(AT20),CODE(AT20)&lt;=$DD$3),0,IF(AND($DG$3&lt;=CODE(AT20),CODE(AT20)&lt;=$DI$3),0,1)),0)),1)</f>
        <v>0</v>
      </c>
      <c r="EQ20" s="436">
        <f>IF(ISERROR(VLOOKUP(AV20,'環境依存文字（電子入札利用不可）'!$A:$A,1,FALSE))=TRUE,IF(SUBSTITUTE(AV20,"　","")="",0,IF($CV$3&lt;=CODE(AV20),IF(AND($DB$3&lt;=CODE(AV20),CODE(AV20)&lt;=$DD$3),0,IF(AND($DG$3&lt;=CODE(AV20),CODE(AV20)&lt;=$DI$3),0,1)),0)),1)</f>
        <v>0</v>
      </c>
      <c r="ES20" s="436">
        <f>IF(ISERROR(VLOOKUP(AX20,'環境依存文字（電子入札利用不可）'!$A:$A,1,FALSE))=TRUE,IF(SUBSTITUTE(AX20,"　","")="",0,IF($CV$3&lt;=CODE(AX20),IF(AND($DB$3&lt;=CODE(AX20),CODE(AX20)&lt;=$DD$3),0,IF(AND($DG$3&lt;=CODE(AX20),CODE(AX20)&lt;=$DI$3),0,1)),0)),1)</f>
        <v>0</v>
      </c>
      <c r="EU20" s="436">
        <f>IF(ISERROR(VLOOKUP(AZ20,'環境依存文字（電子入札利用不可）'!$A:$A,1,FALSE))=TRUE,IF(SUBSTITUTE(AZ20,"　","")="",0,IF($CV$3&lt;=CODE(AZ20),IF(AND($DB$3&lt;=CODE(AZ20),CODE(AZ20)&lt;=$DD$3),0,IF(AND($DG$3&lt;=CODE(AZ20),CODE(AZ20)&lt;=$DI$3),0,1)),0)),1)</f>
        <v>0</v>
      </c>
      <c r="EW20" s="436">
        <f>IF(ISERROR(VLOOKUP(BB20,'環境依存文字（電子入札利用不可）'!$A:$A,1,FALSE))=TRUE,IF(SUBSTITUTE(BB20,"　","")="",0,IF($CV$3&lt;=CODE(BB20),IF(AND($DB$3&lt;=CODE(BB20),CODE(BB20)&lt;=$DD$3),0,IF(AND($DG$3&lt;=CODE(BB20),CODE(BB20)&lt;=$DI$3),0,1)),0)),1)</f>
        <v>0</v>
      </c>
      <c r="EY20" s="436">
        <f>IF(ISERROR(VLOOKUP(BD20,'環境依存文字（電子入札利用不可）'!$A:$A,1,FALSE))=TRUE,IF(SUBSTITUTE(BD20,"　","")="",0,IF($CV$3&lt;=CODE(BD20),IF(AND($DB$3&lt;=CODE(BD20),CODE(BD20)&lt;=$DD$3),0,IF(AND($DG$3&lt;=CODE(BD20),CODE(BD20)&lt;=$DI$3),0,1)),0)),1)</f>
        <v>0</v>
      </c>
      <c r="FA20" s="436">
        <f>IF(ISERROR(VLOOKUP(BF20,'環境依存文字（電子入札利用不可）'!$A:$A,1,FALSE))=TRUE,IF(SUBSTITUTE(BF20,"　","")="",0,IF($CV$3&lt;=CODE(BF20),IF(AND($DB$3&lt;=CODE(BF20),CODE(BF20)&lt;=$DD$3),0,IF(AND($DG$3&lt;=CODE(BF20),CODE(BF20)&lt;=$DI$3),0,1)),0)),1)</f>
        <v>0</v>
      </c>
      <c r="FC20" s="436">
        <f>IF(ISERROR(VLOOKUP(BH20,'環境依存文字（電子入札利用不可）'!$A:$A,1,FALSE))=TRUE,IF(SUBSTITUTE(BH20,"　","")="",0,IF($CV$3&lt;=CODE(BH20),IF(AND($DB$3&lt;=CODE(BH20),CODE(BH20)&lt;=$DD$3),0,IF(AND($DG$3&lt;=CODE(BH20),CODE(BH20)&lt;=$DI$3),0,1)),0)),1)</f>
        <v>0</v>
      </c>
      <c r="FE20" s="436">
        <f>IF(ISERROR(VLOOKUP(BJ20,'環境依存文字（電子入札利用不可）'!$A:$A,1,FALSE))=TRUE,IF(SUBSTITUTE(BJ20,"　","")="",0,IF($CV$3&lt;=CODE(BJ20),IF(AND($DB$3&lt;=CODE(BJ20),CODE(BJ20)&lt;=$DD$3),0,IF(AND($DG$3&lt;=CODE(BJ20),CODE(BJ20)&lt;=$DI$3),0,1)),0)),1)</f>
        <v>0</v>
      </c>
      <c r="FG20" s="436">
        <f>IF(ISERROR(VLOOKUP(BL20,'環境依存文字（電子入札利用不可）'!$A:$A,1,FALSE))=TRUE,IF(SUBSTITUTE(BL20,"　","")="",0,IF($CV$3&lt;=CODE(BL20),IF(AND($DB$3&lt;=CODE(BL20),CODE(BL20)&lt;=$DD$3),0,IF(AND($DG$3&lt;=CODE(BL20),CODE(BL20)&lt;=$DI$3),0,1)),0)),1)</f>
        <v>0</v>
      </c>
      <c r="FI20" s="436">
        <f>IF(ISERROR(VLOOKUP(BN20,'環境依存文字（電子入札利用不可）'!$A:$A,1,FALSE))=TRUE,IF(SUBSTITUTE(BN20,"　","")="",0,IF($CV$3&lt;=CODE(BN20),IF(AND($DB$3&lt;=CODE(BN20),CODE(BN20)&lt;=$DD$3),0,IF(AND($DG$3&lt;=CODE(BN20),CODE(BN20)&lt;=$DI$3),0,1)),0)),1)</f>
        <v>0</v>
      </c>
      <c r="FK20" s="436">
        <f>IF(ISERROR(VLOOKUP(BP20,'環境依存文字（電子入札利用不可）'!$A:$A,1,FALSE))=TRUE,IF(SUBSTITUTE(BP20,"　","")="",0,IF($CV$3&lt;=CODE(BP20),IF(AND($DB$3&lt;=CODE(BP20),CODE(BP20)&lt;=$DD$3),0,IF(AND($DG$3&lt;=CODE(BP20),CODE(BP20)&lt;=$DI$3),0,1)),0)),1)</f>
        <v>0</v>
      </c>
    </row>
    <row r="21" spans="1:167" s="436" customFormat="1" ht="23.25" customHeight="1">
      <c r="A21" s="26" t="s">
        <v>43</v>
      </c>
      <c r="B21" s="1029" t="str">
        <f>+IF(入力シート!$H25="","",MID(入力シート!$H25,入力シート!BJ$19,1))</f>
        <v/>
      </c>
      <c r="C21" s="1018"/>
      <c r="D21" s="1017" t="str">
        <f>+IF(入力シート!$H25="","",MID(入力シート!$H25,入力シート!BL$19,1))</f>
        <v/>
      </c>
      <c r="E21" s="1018"/>
      <c r="F21" s="1017" t="str">
        <f>+IF(入力シート!$H25="","",MID(入力シート!$H25,入力シート!BN$19,1))</f>
        <v/>
      </c>
      <c r="G21" s="1018"/>
      <c r="H21" s="1017" t="str">
        <f>+IF(入力シート!$H25="","",MID(入力シート!$H25,入力シート!BP$19,1))</f>
        <v/>
      </c>
      <c r="I21" s="1018"/>
      <c r="J21" s="1017" t="str">
        <f>+IF(入力シート!$H25="","",MID(入力シート!$H25,入力シート!BR$19,1))</f>
        <v/>
      </c>
      <c r="K21" s="1018"/>
      <c r="L21" s="1017" t="str">
        <f>+IF(入力シート!$H25="","",MID(入力シート!$H25,入力シート!BT$19,1))</f>
        <v/>
      </c>
      <c r="M21" s="1018"/>
      <c r="N21" s="1017" t="str">
        <f>+IF(入力シート!$H25="","",MID(入力シート!$H25,入力シート!BV$19,1))</f>
        <v/>
      </c>
      <c r="O21" s="1018"/>
      <c r="P21" s="1017" t="str">
        <f>+IF(入力シート!$H25="","",MID(入力シート!$H25,入力シート!BX$19,1))</f>
        <v/>
      </c>
      <c r="Q21" s="1021"/>
      <c r="R21" s="1022" t="str">
        <f>+IF(入力シート!$L25="","",MID(入力シート!$L25,入力シート!BJ$20,1))</f>
        <v/>
      </c>
      <c r="S21" s="913"/>
      <c r="T21" s="913" t="str">
        <f>+IF(入力シート!$L25="","",MID(入力シート!$L25,入力シート!BL$20,1))</f>
        <v/>
      </c>
      <c r="U21" s="913"/>
      <c r="V21" s="913" t="str">
        <f>+IF(入力シート!$L25="","",MID(入力シート!$L25,入力シート!BN$20,1))</f>
        <v/>
      </c>
      <c r="W21" s="913"/>
      <c r="X21" s="913" t="str">
        <f>+IF(入力シート!$L25="","",MID(入力シート!$L25,入力シート!BP$20,1))</f>
        <v/>
      </c>
      <c r="Y21" s="913"/>
      <c r="Z21" s="913" t="str">
        <f>+IF(入力シート!$L25="","",MID(入力シート!$L25,入力シート!BR$20,1))</f>
        <v/>
      </c>
      <c r="AA21" s="913"/>
      <c r="AB21" s="913" t="str">
        <f>+IF(入力シート!$L25="","",MID(入力シート!$L25,入力シート!BT$20,1))</f>
        <v/>
      </c>
      <c r="AC21" s="913"/>
      <c r="AD21" s="913" t="str">
        <f>+IF(入力シート!$L25="","",MID(入力シート!$L25,入力シート!BV$20,1))</f>
        <v/>
      </c>
      <c r="AE21" s="913"/>
      <c r="AF21" s="913" t="str">
        <f>+IF(入力シート!$L25="","",MID(入力シート!$L25,入力シート!BX$20,1))</f>
        <v/>
      </c>
      <c r="AG21" s="913"/>
      <c r="AH21" s="913" t="str">
        <f>+IF(入力シート!$L25="","",MID(入力シート!$L25,入力シート!BZ$20,1))</f>
        <v/>
      </c>
      <c r="AI21" s="913"/>
      <c r="AJ21" s="913" t="str">
        <f>+IF(入力シート!$L25="","",MID(入力シート!$L25,入力シート!CB$20,1))</f>
        <v/>
      </c>
      <c r="AK21" s="913"/>
      <c r="AL21" s="913" t="str">
        <f>+IF(入力シート!$L25="","",MID(入力シート!$L25,入力シート!CD$20,1))</f>
        <v/>
      </c>
      <c r="AM21" s="913"/>
      <c r="AN21" s="913" t="str">
        <f>+IF(入力シート!$L25="","",MID(入力シート!$L25,入力シート!CF$20,1))</f>
        <v/>
      </c>
      <c r="AO21" s="913"/>
      <c r="AP21" s="913" t="str">
        <f>+IF(入力シート!$L25="","",MID(入力シート!$L25,入力シート!CH$20,1))</f>
        <v/>
      </c>
      <c r="AQ21" s="913"/>
      <c r="AR21" s="913" t="str">
        <f>+IF(入力シート!$L25="","",MID(入力シート!$L25,入力シート!CJ$20,1))</f>
        <v/>
      </c>
      <c r="AS21" s="913"/>
      <c r="AT21" s="913" t="str">
        <f>+IF(入力シート!$L25="","",MID(入力シート!$L25,入力シート!CL$20,1))</f>
        <v/>
      </c>
      <c r="AU21" s="913"/>
      <c r="AV21" s="913" t="str">
        <f>+IF(入力シート!$L25="","",MID(入力シート!$L25,入力シート!CN$20,1))</f>
        <v/>
      </c>
      <c r="AW21" s="913"/>
      <c r="AX21" s="913" t="str">
        <f>+IF(入力シート!$L25="","",MID(入力シート!$L25,入力シート!CP$20,1))</f>
        <v/>
      </c>
      <c r="AY21" s="913"/>
      <c r="AZ21" s="913" t="str">
        <f>+IF(入力シート!$L25="","",MID(入力シート!$L25,入力シート!CR$20,1))</f>
        <v/>
      </c>
      <c r="BA21" s="913"/>
      <c r="BB21" s="913" t="str">
        <f>+IF(入力シート!$L25="","",MID(入力シート!$L25,入力シート!CT$20,1))</f>
        <v/>
      </c>
      <c r="BC21" s="913"/>
      <c r="BD21" s="913" t="str">
        <f>+IF(入力シート!$L25="","",MID(入力シート!$L25,入力シート!CV$20,1))</f>
        <v/>
      </c>
      <c r="BE21" s="913"/>
      <c r="BF21" s="913" t="str">
        <f>+IF(入力シート!$L25="","",MID(入力シート!$L25,入力シート!CX$20,1))</f>
        <v/>
      </c>
      <c r="BG21" s="913"/>
      <c r="BH21" s="913" t="str">
        <f>+IF(入力シート!$L25="","",MID(入力シート!$L25,入力シート!CZ$20,1))</f>
        <v/>
      </c>
      <c r="BI21" s="913"/>
      <c r="BJ21" s="913" t="str">
        <f>+IF(入力シート!$L25="","",MID(入力シート!$L25,入力シート!DB$20,1))</f>
        <v/>
      </c>
      <c r="BK21" s="913"/>
      <c r="BL21" s="913" t="str">
        <f>+IF(入力シート!$L25="","",MID(入力シート!$L25,入力シート!DD$20,1))</f>
        <v/>
      </c>
      <c r="BM21" s="913"/>
      <c r="BN21" s="913" t="str">
        <f>+IF(入力シート!$L25="","",MID(入力シート!$L25,入力シート!DF$20,1))</f>
        <v/>
      </c>
      <c r="BO21" s="913"/>
      <c r="BP21" s="913" t="str">
        <f>+IF(入力シート!$L25="","",MID(入力シート!$L25,入力シート!DH$20,1))</f>
        <v/>
      </c>
      <c r="BQ21" s="1031"/>
      <c r="BR21" s="1029" t="str">
        <f>+IF(入力シート!W25="○",1,"")</f>
        <v/>
      </c>
      <c r="BS21" s="1030"/>
      <c r="BT21" s="448" t="str">
        <f>+IF(MID(TEXT(入力シート!Y25,"000#"),1,1)="0","",MID(TEXT(入力シート!Y25,"000#"),1,1))</f>
        <v/>
      </c>
      <c r="BU21" s="449" t="str">
        <f>+IF(AND(BT21="",MID(TEXT(入力シート!Y25,"000#"),2,1)="0"),"",MID(TEXT(入力シート!Y25,"000#"),2,1))</f>
        <v/>
      </c>
      <c r="BV21" s="450" t="str">
        <f>+IF(AND(BU21="",MID(TEXT(入力シート!Y25,"000#"),3,1)="0"),"",MID(TEXT(入力シート!Y25,"000#"),3,1))</f>
        <v/>
      </c>
      <c r="BW21" s="451" t="str">
        <f>+IF(AND(BV21="",MID(TEXT(入力シート!Y25,"000#"),4,1)="0"),"",MID(TEXT(入力シート!Y25,"000#"),4,1))</f>
        <v/>
      </c>
      <c r="BX21" s="463" t="str">
        <f>+IF(入力シート!AA25="","",IF(MID(TEXT(入力シート!AA25,"00#"),1,1)="","",MID(TEXT(入力シート!AA25,"00#"),1,1)))</f>
        <v/>
      </c>
      <c r="BY21" s="464" t="str">
        <f>+IF(入力シート!AA25="","",IF(MID(TEXT(入力シート!AA25,"00#"),2,1)="","",MID(TEXT(入力シート!AA25,"00#"),2,1)))</f>
        <v/>
      </c>
      <c r="BZ21" s="465" t="str">
        <f>+IF(入力シート!AA25="","",IF(MID(TEXT(入力シート!AA25,"00#"),3,1)="","",MID(TEXT(入力シート!AA25,"00#"),3,1)))</f>
        <v/>
      </c>
      <c r="CA21" s="455" t="s">
        <v>34</v>
      </c>
      <c r="CB21" s="466" t="str">
        <f>+IF(入力シート!AD25="","",IF(MID(TEXT(入力シート!AD25,"000#"),1,1)="","",MID(TEXT(入力シート!AD25,"000#"),1,1)))</f>
        <v/>
      </c>
      <c r="CC21" s="457" t="str">
        <f>+IF(入力シート!AD25="","",IF(MID(TEXT(入力シート!AD25,"000#"),2,1)="","",MID(TEXT(入力シート!AD25,"000#"),2,1)))</f>
        <v/>
      </c>
      <c r="CD21" s="457" t="str">
        <f>+IF(入力シート!AD25="","",IF(MID(TEXT(入力シート!AD25,"000#"),3,1)="","",MID(TEXT(入力シート!AD25,"000#"),3,1)))</f>
        <v/>
      </c>
      <c r="CE21" s="458" t="str">
        <f>+IF(入力シート!AD25="","",IF(MID(TEXT(入力シート!AD25,"000#"),4,1)="","",MID(TEXT(入力シート!AD25,"000#"),4,1)))</f>
        <v/>
      </c>
      <c r="CF21" s="466" t="str">
        <f>+IF(入力シート!$AZ25="","",MID(入力シート!$AZ25,入力シート!BJ$16,1))</f>
        <v>-</v>
      </c>
      <c r="CG21" s="464" t="str">
        <f>+IF(入力シート!$AZ25="","",MID(入力シート!$AZ25,入力シート!BK$16,1))</f>
        <v>-</v>
      </c>
      <c r="CH21" s="464" t="str">
        <f>+IF(入力シート!$AZ25="","",MID(入力シート!$AZ25,入力シート!BL$16,1))</f>
        <v/>
      </c>
      <c r="CI21" s="464" t="str">
        <f>+IF(入力シート!$AZ25="","",MID(入力シート!$AZ25,入力シート!BM$16,1))</f>
        <v/>
      </c>
      <c r="CJ21" s="464" t="str">
        <f>+IF(入力シート!$AZ25="","",MID(入力シート!$AZ25,入力シート!BN$16,1))</f>
        <v/>
      </c>
      <c r="CK21" s="464" t="str">
        <f>+IF(入力シート!$AZ25="","",MID(入力シート!$AZ25,入力シート!BO$16,1))</f>
        <v/>
      </c>
      <c r="CL21" s="464" t="str">
        <f>+IF(入力シート!$AZ25="","",MID(入力シート!$AZ25,入力シート!BP$16,1))</f>
        <v/>
      </c>
      <c r="CM21" s="457" t="str">
        <f>+IF(入力シート!$AZ25="","",MID(入力シート!$AZ25,入力シート!BQ$16,1))</f>
        <v/>
      </c>
      <c r="CN21" s="457" t="str">
        <f>+IF(入力シート!$AZ25="","",MID(入力シート!$AZ25,入力シート!BR$16,1))</f>
        <v/>
      </c>
      <c r="CO21" s="457" t="str">
        <f>+IF(入力シート!$AZ25="","",MID(入力シート!$AZ25,入力シート!BS$16,1))</f>
        <v/>
      </c>
      <c r="CP21" s="467" t="str">
        <f>+IF(入力シート!$AZ25="","",MID(入力シート!$AZ25,入力シート!BT$16,1))</f>
        <v/>
      </c>
      <c r="CQ21" s="458" t="str">
        <f>+IF(入力シート!$AZ25="","",MID(入力シート!$AZ25,入力シート!BU$16,1))</f>
        <v/>
      </c>
      <c r="CS21" s="643"/>
      <c r="CU21" s="643">
        <f t="shared" si="0"/>
        <v>0</v>
      </c>
      <c r="CW21" s="436">
        <f>IF(ISERROR(VLOOKUP(B21,'環境依存文字（電子入札利用不可）'!$A:$A,1,FALSE))=TRUE,IF(SUBSTITUTE(B21,"　","")="",0,IF($CV$3&lt;=CODE(B21),IF(AND($DB$3&lt;=CODE(B21),CODE(B21)&lt;=$DD$3),0,IF(AND($DG$3&lt;=CODE(B21),CODE(B21)&lt;=$DI$3),0,1)),0)),1)</f>
        <v>0</v>
      </c>
      <c r="CY21" s="436">
        <f>IF(ISERROR(VLOOKUP(D21,'環境依存文字（電子入札利用不可）'!$A:$A,1,FALSE))=TRUE,IF(SUBSTITUTE(D21,"　","")="",0,IF($CV$3&lt;=CODE(D21),IF(AND($DB$3&lt;=CODE(D21),CODE(D21)&lt;=$DD$3),0,IF(AND($DG$3&lt;=CODE(D21),CODE(D21)&lt;=$DI$3),0,1)),0)),1)</f>
        <v>0</v>
      </c>
      <c r="DA21" s="436">
        <f>IF(ISERROR(VLOOKUP(F21,'環境依存文字（電子入札利用不可）'!$A:$A,1,FALSE))=TRUE,IF(SUBSTITUTE(F21,"　","")="",0,IF($CV$3&lt;=CODE(F21),IF(AND($DB$3&lt;=CODE(F21),CODE(F21)&lt;=$DD$3),0,IF(AND($DG$3&lt;=CODE(F21),CODE(F21)&lt;=$DI$3),0,1)),0)),1)</f>
        <v>0</v>
      </c>
      <c r="DC21" s="436">
        <f>IF(ISERROR(VLOOKUP(H21,'環境依存文字（電子入札利用不可）'!$A:$A,1,FALSE))=TRUE,IF(SUBSTITUTE(H21,"　","")="",0,IF($CV$3&lt;=CODE(H21),IF(AND($DB$3&lt;=CODE(H21),CODE(H21)&lt;=$DD$3),0,IF(AND($DG$3&lt;=CODE(H21),CODE(H21)&lt;=$DI$3),0,1)),0)),1)</f>
        <v>0</v>
      </c>
      <c r="DE21" s="436">
        <f>IF(ISERROR(VLOOKUP(J21,'環境依存文字（電子入札利用不可）'!$A:$A,1,FALSE))=TRUE,IF(SUBSTITUTE(J21,"　","")="",0,IF($CV$3&lt;=CODE(J21),IF(AND($DB$3&lt;=CODE(J21),CODE(J21)&lt;=$DD$3),0,IF(AND($DG$3&lt;=CODE(J21),CODE(J21)&lt;=$DI$3),0,1)),0)),1)</f>
        <v>0</v>
      </c>
      <c r="DG21" s="436">
        <f>IF(ISERROR(VLOOKUP(L21,'環境依存文字（電子入札利用不可）'!$A:$A,1,FALSE))=TRUE,IF(SUBSTITUTE(L21,"　","")="",0,IF($CV$3&lt;=CODE(L21),IF(AND($DB$3&lt;=CODE(L21),CODE(L21)&lt;=$DD$3),0,IF(AND($DG$3&lt;=CODE(L21),CODE(L21)&lt;=$DI$3),0,1)),0)),1)</f>
        <v>0</v>
      </c>
      <c r="DI21" s="436">
        <f>IF(ISERROR(VLOOKUP(N21,'環境依存文字（電子入札利用不可）'!$A:$A,1,FALSE))=TRUE,IF(SUBSTITUTE(N21,"　","")="",0,IF($CV$3&lt;=CODE(N21),IF(AND($DB$3&lt;=CODE(N21),CODE(N21)&lt;=$DD$3),0,IF(AND($DG$3&lt;=CODE(N21),CODE(N21)&lt;=$DI$3),0,1)),0)),1)</f>
        <v>0</v>
      </c>
      <c r="DK21" s="436">
        <f>IF(ISERROR(VLOOKUP(P21,'環境依存文字（電子入札利用不可）'!$A:$A,1,FALSE))=TRUE,IF(SUBSTITUTE(P21,"　","")="",0,IF($CV$3&lt;=CODE(P21),IF(AND($DB$3&lt;=CODE(P21),CODE(P21)&lt;=$DD$3),0,IF(AND($DG$3&lt;=CODE(P21),CODE(P21)&lt;=$DI$3),0,1)),0)),1)</f>
        <v>0</v>
      </c>
      <c r="DM21" s="436">
        <f>IF(ISERROR(VLOOKUP(R21,'環境依存文字（電子入札利用不可）'!$A:$A,1,FALSE))=TRUE,IF(SUBSTITUTE(R21,"　","")="",0,IF($CV$3&lt;=CODE(R21),IF(AND($DB$3&lt;=CODE(R21),CODE(R21)&lt;=$DD$3),0,IF(AND($DG$3&lt;=CODE(R21),CODE(R21)&lt;=$DI$3),0,1)),0)),1)</f>
        <v>0</v>
      </c>
      <c r="DO21" s="436">
        <f>IF(ISERROR(VLOOKUP(T21,'環境依存文字（電子入札利用不可）'!$A:$A,1,FALSE))=TRUE,IF(SUBSTITUTE(T21,"　","")="",0,IF($CV$3&lt;=CODE(T21),IF(AND($DB$3&lt;=CODE(T21),CODE(T21)&lt;=$DD$3),0,IF(AND($DG$3&lt;=CODE(T21),CODE(T21)&lt;=$DI$3),0,1)),0)),1)</f>
        <v>0</v>
      </c>
      <c r="DQ21" s="436">
        <f>IF(ISERROR(VLOOKUP(V21,'環境依存文字（電子入札利用不可）'!$A:$A,1,FALSE))=TRUE,IF(SUBSTITUTE(V21,"　","")="",0,IF($CV$3&lt;=CODE(V21),IF(AND($DB$3&lt;=CODE(V21),CODE(V21)&lt;=$DD$3),0,IF(AND($DG$3&lt;=CODE(V21),CODE(V21)&lt;=$DI$3),0,1)),0)),1)</f>
        <v>0</v>
      </c>
      <c r="DS21" s="436">
        <f>IF(ISERROR(VLOOKUP(X21,'環境依存文字（電子入札利用不可）'!$A:$A,1,FALSE))=TRUE,IF(SUBSTITUTE(X21,"　","")="",0,IF($CV$3&lt;=CODE(X21),IF(AND($DB$3&lt;=CODE(X21),CODE(X21)&lt;=$DD$3),0,IF(AND($DG$3&lt;=CODE(X21),CODE(X21)&lt;=$DI$3),0,1)),0)),1)</f>
        <v>0</v>
      </c>
      <c r="DU21" s="436">
        <f>IF(ISERROR(VLOOKUP(Z21,'環境依存文字（電子入札利用不可）'!$A:$A,1,FALSE))=TRUE,IF(SUBSTITUTE(Z21,"　","")="",0,IF($CV$3&lt;=CODE(Z21),IF(AND($DB$3&lt;=CODE(Z21),CODE(Z21)&lt;=$DD$3),0,IF(AND($DG$3&lt;=CODE(Z21),CODE(Z21)&lt;=$DI$3),0,1)),0)),1)</f>
        <v>0</v>
      </c>
      <c r="DW21" s="436">
        <f>IF(ISERROR(VLOOKUP(AB21,'環境依存文字（電子入札利用不可）'!$A:$A,1,FALSE))=TRUE,IF(SUBSTITUTE(AB21,"　","")="",0,IF($CV$3&lt;=CODE(AB21),IF(AND($DB$3&lt;=CODE(AB21),CODE(AB21)&lt;=$DD$3),0,IF(AND($DG$3&lt;=CODE(AB21),CODE(AB21)&lt;=$DI$3),0,1)),0)),1)</f>
        <v>0</v>
      </c>
      <c r="DY21" s="436">
        <f>IF(ISERROR(VLOOKUP(AD21,'環境依存文字（電子入札利用不可）'!$A:$A,1,FALSE))=TRUE,IF(SUBSTITUTE(AD21,"　","")="",0,IF($CV$3&lt;=CODE(AD21),IF(AND($DB$3&lt;=CODE(AD21),CODE(AD21)&lt;=$DD$3),0,IF(AND($DG$3&lt;=CODE(AD21),CODE(AD21)&lt;=$DI$3),0,1)),0)),1)</f>
        <v>0</v>
      </c>
      <c r="EA21" s="436">
        <f>IF(ISERROR(VLOOKUP(AF21,'環境依存文字（電子入札利用不可）'!$A:$A,1,FALSE))=TRUE,IF(SUBSTITUTE(AF21,"　","")="",0,IF($CV$3&lt;=CODE(AF21),IF(AND($DB$3&lt;=CODE(AF21),CODE(AF21)&lt;=$DD$3),0,IF(AND($DG$3&lt;=CODE(AF21),CODE(AF21)&lt;=$DI$3),0,1)),0)),1)</f>
        <v>0</v>
      </c>
      <c r="EC21" s="436">
        <f>IF(ISERROR(VLOOKUP(AH21,'環境依存文字（電子入札利用不可）'!$A:$A,1,FALSE))=TRUE,IF(SUBSTITUTE(AH21,"　","")="",0,IF($CV$3&lt;=CODE(AH21),IF(AND($DB$3&lt;=CODE(AH21),CODE(AH21)&lt;=$DD$3),0,IF(AND($DG$3&lt;=CODE(AH21),CODE(AH21)&lt;=$DI$3),0,1)),0)),1)</f>
        <v>0</v>
      </c>
      <c r="EE21" s="436">
        <f>IF(ISERROR(VLOOKUP(AJ21,'環境依存文字（電子入札利用不可）'!$A:$A,1,FALSE))=TRUE,IF(SUBSTITUTE(AJ21,"　","")="",0,IF($CV$3&lt;=CODE(AJ21),IF(AND($DB$3&lt;=CODE(AJ21),CODE(AJ21)&lt;=$DD$3),0,IF(AND($DG$3&lt;=CODE(AJ21),CODE(AJ21)&lt;=$DI$3),0,1)),0)),1)</f>
        <v>0</v>
      </c>
      <c r="EG21" s="436">
        <f>IF(ISERROR(VLOOKUP(AL21,'環境依存文字（電子入札利用不可）'!$A:$A,1,FALSE))=TRUE,IF(SUBSTITUTE(AL21,"　","")="",0,IF($CV$3&lt;=CODE(AL21),IF(AND($DB$3&lt;=CODE(AL21),CODE(AL21)&lt;=$DD$3),0,IF(AND($DG$3&lt;=CODE(AL21),CODE(AL21)&lt;=$DI$3),0,1)),0)),1)</f>
        <v>0</v>
      </c>
      <c r="EI21" s="436">
        <f>IF(ISERROR(VLOOKUP(AN21,'環境依存文字（電子入札利用不可）'!$A:$A,1,FALSE))=TRUE,IF(SUBSTITUTE(AN21,"　","")="",0,IF($CV$3&lt;=CODE(AN21),IF(AND($DB$3&lt;=CODE(AN21),CODE(AN21)&lt;=$DD$3),0,IF(AND($DG$3&lt;=CODE(AN21),CODE(AN21)&lt;=$DI$3),0,1)),0)),1)</f>
        <v>0</v>
      </c>
      <c r="EK21" s="436">
        <f>IF(ISERROR(VLOOKUP(AP21,'環境依存文字（電子入札利用不可）'!$A:$A,1,FALSE))=TRUE,IF(SUBSTITUTE(AP21,"　","")="",0,IF($CV$3&lt;=CODE(AP21),IF(AND($DB$3&lt;=CODE(AP21),CODE(AP21)&lt;=$DD$3),0,IF(AND($DG$3&lt;=CODE(AP21),CODE(AP21)&lt;=$DI$3),0,1)),0)),1)</f>
        <v>0</v>
      </c>
      <c r="EM21" s="436">
        <f>IF(ISERROR(VLOOKUP(AR21,'環境依存文字（電子入札利用不可）'!$A:$A,1,FALSE))=TRUE,IF(SUBSTITUTE(AR21,"　","")="",0,IF($CV$3&lt;=CODE(AR21),IF(AND($DB$3&lt;=CODE(AR21),CODE(AR21)&lt;=$DD$3),0,IF(AND($DG$3&lt;=CODE(AR21),CODE(AR21)&lt;=$DI$3),0,1)),0)),1)</f>
        <v>0</v>
      </c>
      <c r="EO21" s="436">
        <f>IF(ISERROR(VLOOKUP(AT21,'環境依存文字（電子入札利用不可）'!$A:$A,1,FALSE))=TRUE,IF(SUBSTITUTE(AT21,"　","")="",0,IF($CV$3&lt;=CODE(AT21),IF(AND($DB$3&lt;=CODE(AT21),CODE(AT21)&lt;=$DD$3),0,IF(AND($DG$3&lt;=CODE(AT21),CODE(AT21)&lt;=$DI$3),0,1)),0)),1)</f>
        <v>0</v>
      </c>
      <c r="EQ21" s="436">
        <f>IF(ISERROR(VLOOKUP(AV21,'環境依存文字（電子入札利用不可）'!$A:$A,1,FALSE))=TRUE,IF(SUBSTITUTE(AV21,"　","")="",0,IF($CV$3&lt;=CODE(AV21),IF(AND($DB$3&lt;=CODE(AV21),CODE(AV21)&lt;=$DD$3),0,IF(AND($DG$3&lt;=CODE(AV21),CODE(AV21)&lt;=$DI$3),0,1)),0)),1)</f>
        <v>0</v>
      </c>
      <c r="ES21" s="436">
        <f>IF(ISERROR(VLOOKUP(AX21,'環境依存文字（電子入札利用不可）'!$A:$A,1,FALSE))=TRUE,IF(SUBSTITUTE(AX21,"　","")="",0,IF($CV$3&lt;=CODE(AX21),IF(AND($DB$3&lt;=CODE(AX21),CODE(AX21)&lt;=$DD$3),0,IF(AND($DG$3&lt;=CODE(AX21),CODE(AX21)&lt;=$DI$3),0,1)),0)),1)</f>
        <v>0</v>
      </c>
      <c r="EU21" s="436">
        <f>IF(ISERROR(VLOOKUP(AZ21,'環境依存文字（電子入札利用不可）'!$A:$A,1,FALSE))=TRUE,IF(SUBSTITUTE(AZ21,"　","")="",0,IF($CV$3&lt;=CODE(AZ21),IF(AND($DB$3&lt;=CODE(AZ21),CODE(AZ21)&lt;=$DD$3),0,IF(AND($DG$3&lt;=CODE(AZ21),CODE(AZ21)&lt;=$DI$3),0,1)),0)),1)</f>
        <v>0</v>
      </c>
      <c r="EW21" s="436">
        <f>IF(ISERROR(VLOOKUP(BB21,'環境依存文字（電子入札利用不可）'!$A:$A,1,FALSE))=TRUE,IF(SUBSTITUTE(BB21,"　","")="",0,IF($CV$3&lt;=CODE(BB21),IF(AND($DB$3&lt;=CODE(BB21),CODE(BB21)&lt;=$DD$3),0,IF(AND($DG$3&lt;=CODE(BB21),CODE(BB21)&lt;=$DI$3),0,1)),0)),1)</f>
        <v>0</v>
      </c>
      <c r="EY21" s="436">
        <f>IF(ISERROR(VLOOKUP(BD21,'環境依存文字（電子入札利用不可）'!$A:$A,1,FALSE))=TRUE,IF(SUBSTITUTE(BD21,"　","")="",0,IF($CV$3&lt;=CODE(BD21),IF(AND($DB$3&lt;=CODE(BD21),CODE(BD21)&lt;=$DD$3),0,IF(AND($DG$3&lt;=CODE(BD21),CODE(BD21)&lt;=$DI$3),0,1)),0)),1)</f>
        <v>0</v>
      </c>
      <c r="FA21" s="436">
        <f>IF(ISERROR(VLOOKUP(BF21,'環境依存文字（電子入札利用不可）'!$A:$A,1,FALSE))=TRUE,IF(SUBSTITUTE(BF21,"　","")="",0,IF($CV$3&lt;=CODE(BF21),IF(AND($DB$3&lt;=CODE(BF21),CODE(BF21)&lt;=$DD$3),0,IF(AND($DG$3&lt;=CODE(BF21),CODE(BF21)&lt;=$DI$3),0,1)),0)),1)</f>
        <v>0</v>
      </c>
      <c r="FC21" s="436">
        <f>IF(ISERROR(VLOOKUP(BH21,'環境依存文字（電子入札利用不可）'!$A:$A,1,FALSE))=TRUE,IF(SUBSTITUTE(BH21,"　","")="",0,IF($CV$3&lt;=CODE(BH21),IF(AND($DB$3&lt;=CODE(BH21),CODE(BH21)&lt;=$DD$3),0,IF(AND($DG$3&lt;=CODE(BH21),CODE(BH21)&lt;=$DI$3),0,1)),0)),1)</f>
        <v>0</v>
      </c>
      <c r="FE21" s="436">
        <f>IF(ISERROR(VLOOKUP(BJ21,'環境依存文字（電子入札利用不可）'!$A:$A,1,FALSE))=TRUE,IF(SUBSTITUTE(BJ21,"　","")="",0,IF($CV$3&lt;=CODE(BJ21),IF(AND($DB$3&lt;=CODE(BJ21),CODE(BJ21)&lt;=$DD$3),0,IF(AND($DG$3&lt;=CODE(BJ21),CODE(BJ21)&lt;=$DI$3),0,1)),0)),1)</f>
        <v>0</v>
      </c>
      <c r="FG21" s="436">
        <f>IF(ISERROR(VLOOKUP(BL21,'環境依存文字（電子入札利用不可）'!$A:$A,1,FALSE))=TRUE,IF(SUBSTITUTE(BL21,"　","")="",0,IF($CV$3&lt;=CODE(BL21),IF(AND($DB$3&lt;=CODE(BL21),CODE(BL21)&lt;=$DD$3),0,IF(AND($DG$3&lt;=CODE(BL21),CODE(BL21)&lt;=$DI$3),0,1)),0)),1)</f>
        <v>0</v>
      </c>
      <c r="FI21" s="436">
        <f>IF(ISERROR(VLOOKUP(BN21,'環境依存文字（電子入札利用不可）'!$A:$A,1,FALSE))=TRUE,IF(SUBSTITUTE(BN21,"　","")="",0,IF($CV$3&lt;=CODE(BN21),IF(AND($DB$3&lt;=CODE(BN21),CODE(BN21)&lt;=$DD$3),0,IF(AND($DG$3&lt;=CODE(BN21),CODE(BN21)&lt;=$DI$3),0,1)),0)),1)</f>
        <v>0</v>
      </c>
      <c r="FK21" s="436">
        <f>IF(ISERROR(VLOOKUP(BP21,'環境依存文字（電子入札利用不可）'!$A:$A,1,FALSE))=TRUE,IF(SUBSTITUTE(BP21,"　","")="",0,IF($CV$3&lt;=CODE(BP21),IF(AND($DB$3&lt;=CODE(BP21),CODE(BP21)&lt;=$DD$3),0,IF(AND($DG$3&lt;=CODE(BP21),CODE(BP21)&lt;=$DI$3),0,1)),0)),1)</f>
        <v>0</v>
      </c>
    </row>
    <row r="22" spans="1:167" s="436" customFormat="1" ht="23.25" customHeight="1">
      <c r="A22" s="26" t="s">
        <v>44</v>
      </c>
      <c r="B22" s="1029" t="str">
        <f>+IF(入力シート!$H26="","",MID(入力シート!$H26,入力シート!BJ$19,1))</f>
        <v/>
      </c>
      <c r="C22" s="1018"/>
      <c r="D22" s="1017" t="str">
        <f>+IF(入力シート!$H26="","",MID(入力シート!$H26,入力シート!BL$19,1))</f>
        <v/>
      </c>
      <c r="E22" s="1018"/>
      <c r="F22" s="1017" t="str">
        <f>+IF(入力シート!$H26="","",MID(入力シート!$H26,入力シート!BN$19,1))</f>
        <v/>
      </c>
      <c r="G22" s="1018"/>
      <c r="H22" s="1017" t="str">
        <f>+IF(入力シート!$H26="","",MID(入力シート!$H26,入力シート!BP$19,1))</f>
        <v/>
      </c>
      <c r="I22" s="1018"/>
      <c r="J22" s="1017" t="str">
        <f>+IF(入力シート!$H26="","",MID(入力シート!$H26,入力シート!BR$19,1))</f>
        <v/>
      </c>
      <c r="K22" s="1018"/>
      <c r="L22" s="1017" t="str">
        <f>+IF(入力シート!$H26="","",MID(入力シート!$H26,入力シート!BT$19,1))</f>
        <v/>
      </c>
      <c r="M22" s="1018"/>
      <c r="N22" s="1017" t="str">
        <f>+IF(入力シート!$H26="","",MID(入力シート!$H26,入力シート!BV$19,1))</f>
        <v/>
      </c>
      <c r="O22" s="1018"/>
      <c r="P22" s="1017" t="str">
        <f>+IF(入力シート!$H26="","",MID(入力シート!$H26,入力シート!BX$19,1))</f>
        <v/>
      </c>
      <c r="Q22" s="1021"/>
      <c r="R22" s="1022" t="str">
        <f>+IF(入力シート!$L26="","",MID(入力シート!$L26,入力シート!BJ$20,1))</f>
        <v/>
      </c>
      <c r="S22" s="913"/>
      <c r="T22" s="913" t="str">
        <f>+IF(入力シート!$L26="","",MID(入力シート!$L26,入力シート!BL$20,1))</f>
        <v/>
      </c>
      <c r="U22" s="913"/>
      <c r="V22" s="913" t="str">
        <f>+IF(入力シート!$L26="","",MID(入力シート!$L26,入力シート!BN$20,1))</f>
        <v/>
      </c>
      <c r="W22" s="913"/>
      <c r="X22" s="913" t="str">
        <f>+IF(入力シート!$L26="","",MID(入力シート!$L26,入力シート!BP$20,1))</f>
        <v/>
      </c>
      <c r="Y22" s="913"/>
      <c r="Z22" s="913" t="str">
        <f>+IF(入力シート!$L26="","",MID(入力シート!$L26,入力シート!BR$20,1))</f>
        <v/>
      </c>
      <c r="AA22" s="913"/>
      <c r="AB22" s="913" t="str">
        <f>+IF(入力シート!$L26="","",MID(入力シート!$L26,入力シート!BT$20,1))</f>
        <v/>
      </c>
      <c r="AC22" s="913"/>
      <c r="AD22" s="913" t="str">
        <f>+IF(入力シート!$L26="","",MID(入力シート!$L26,入力シート!BV$20,1))</f>
        <v/>
      </c>
      <c r="AE22" s="913"/>
      <c r="AF22" s="913" t="str">
        <f>+IF(入力シート!$L26="","",MID(入力シート!$L26,入力シート!BX$20,1))</f>
        <v/>
      </c>
      <c r="AG22" s="913"/>
      <c r="AH22" s="913" t="str">
        <f>+IF(入力シート!$L26="","",MID(入力シート!$L26,入力シート!BZ$20,1))</f>
        <v/>
      </c>
      <c r="AI22" s="913"/>
      <c r="AJ22" s="913" t="str">
        <f>+IF(入力シート!$L26="","",MID(入力シート!$L26,入力シート!CB$20,1))</f>
        <v/>
      </c>
      <c r="AK22" s="913"/>
      <c r="AL22" s="913" t="str">
        <f>+IF(入力シート!$L26="","",MID(入力シート!$L26,入力シート!CD$20,1))</f>
        <v/>
      </c>
      <c r="AM22" s="913"/>
      <c r="AN22" s="913" t="str">
        <f>+IF(入力シート!$L26="","",MID(入力シート!$L26,入力シート!CF$20,1))</f>
        <v/>
      </c>
      <c r="AO22" s="913"/>
      <c r="AP22" s="913" t="str">
        <f>+IF(入力シート!$L26="","",MID(入力シート!$L26,入力シート!CH$20,1))</f>
        <v/>
      </c>
      <c r="AQ22" s="913"/>
      <c r="AR22" s="913" t="str">
        <f>+IF(入力シート!$L26="","",MID(入力シート!$L26,入力シート!CJ$20,1))</f>
        <v/>
      </c>
      <c r="AS22" s="913"/>
      <c r="AT22" s="913" t="str">
        <f>+IF(入力シート!$L26="","",MID(入力シート!$L26,入力シート!CL$20,1))</f>
        <v/>
      </c>
      <c r="AU22" s="913"/>
      <c r="AV22" s="913" t="str">
        <f>+IF(入力シート!$L26="","",MID(入力シート!$L26,入力シート!CN$20,1))</f>
        <v/>
      </c>
      <c r="AW22" s="913"/>
      <c r="AX22" s="913" t="str">
        <f>+IF(入力シート!$L26="","",MID(入力シート!$L26,入力シート!CP$20,1))</f>
        <v/>
      </c>
      <c r="AY22" s="913"/>
      <c r="AZ22" s="913" t="str">
        <f>+IF(入力シート!$L26="","",MID(入力シート!$L26,入力シート!CR$20,1))</f>
        <v/>
      </c>
      <c r="BA22" s="913"/>
      <c r="BB22" s="913" t="str">
        <f>+IF(入力シート!$L26="","",MID(入力シート!$L26,入力シート!CT$20,1))</f>
        <v/>
      </c>
      <c r="BC22" s="913"/>
      <c r="BD22" s="913" t="str">
        <f>+IF(入力シート!$L26="","",MID(入力シート!$L26,入力シート!CV$20,1))</f>
        <v/>
      </c>
      <c r="BE22" s="913"/>
      <c r="BF22" s="913" t="str">
        <f>+IF(入力シート!$L26="","",MID(入力シート!$L26,入力シート!CX$20,1))</f>
        <v/>
      </c>
      <c r="BG22" s="913"/>
      <c r="BH22" s="913" t="str">
        <f>+IF(入力シート!$L26="","",MID(入力シート!$L26,入力シート!CZ$20,1))</f>
        <v/>
      </c>
      <c r="BI22" s="913"/>
      <c r="BJ22" s="913" t="str">
        <f>+IF(入力シート!$L26="","",MID(入力シート!$L26,入力シート!DB$20,1))</f>
        <v/>
      </c>
      <c r="BK22" s="913"/>
      <c r="BL22" s="913" t="str">
        <f>+IF(入力シート!$L26="","",MID(入力シート!$L26,入力シート!DD$20,1))</f>
        <v/>
      </c>
      <c r="BM22" s="913"/>
      <c r="BN22" s="913" t="str">
        <f>+IF(入力シート!$L26="","",MID(入力シート!$L26,入力シート!DF$20,1))</f>
        <v/>
      </c>
      <c r="BO22" s="913"/>
      <c r="BP22" s="913" t="str">
        <f>+IF(入力シート!$L26="","",MID(入力シート!$L26,入力シート!DH$20,1))</f>
        <v/>
      </c>
      <c r="BQ22" s="1031"/>
      <c r="BR22" s="1029" t="str">
        <f>+IF(入力シート!W26="○",1,"")</f>
        <v/>
      </c>
      <c r="BS22" s="1030"/>
      <c r="BT22" s="448" t="str">
        <f>+IF(MID(TEXT(入力シート!Y26,"000#"),1,1)="0","",MID(TEXT(入力シート!Y26,"000#"),1,1))</f>
        <v/>
      </c>
      <c r="BU22" s="449" t="str">
        <f>+IF(AND(BT22="",MID(TEXT(入力シート!Y26,"000#"),2,1)="0"),"",MID(TEXT(入力シート!Y26,"000#"),2,1))</f>
        <v/>
      </c>
      <c r="BV22" s="450" t="str">
        <f>+IF(AND(BU22="",MID(TEXT(入力シート!Y26,"000#"),3,1)="0"),"",MID(TEXT(入力シート!Y26,"000#"),3,1))</f>
        <v/>
      </c>
      <c r="BW22" s="451" t="str">
        <f>+IF(AND(BV22="",MID(TEXT(入力シート!Y26,"000#"),4,1)="0"),"",MID(TEXT(入力シート!Y26,"000#"),4,1))</f>
        <v/>
      </c>
      <c r="BX22" s="463" t="str">
        <f>+IF(入力シート!AA26="","",IF(MID(TEXT(入力シート!AA26,"00#"),1,1)="","",MID(TEXT(入力シート!AA26,"00#"),1,1)))</f>
        <v/>
      </c>
      <c r="BY22" s="464" t="str">
        <f>+IF(入力シート!AA26="","",IF(MID(TEXT(入力シート!AA26,"00#"),2,1)="","",MID(TEXT(入力シート!AA26,"00#"),2,1)))</f>
        <v/>
      </c>
      <c r="BZ22" s="465" t="str">
        <f>+IF(入力シート!AA26="","",IF(MID(TEXT(入力シート!AA26,"00#"),3,1)="","",MID(TEXT(入力シート!AA26,"00#"),3,1)))</f>
        <v/>
      </c>
      <c r="CA22" s="455" t="s">
        <v>34</v>
      </c>
      <c r="CB22" s="466" t="str">
        <f>+IF(入力シート!AD26="","",IF(MID(TEXT(入力シート!AD26,"000#"),1,1)="","",MID(TEXT(入力シート!AD26,"000#"),1,1)))</f>
        <v/>
      </c>
      <c r="CC22" s="457" t="str">
        <f>+IF(入力シート!AD26="","",IF(MID(TEXT(入力シート!AD26,"000#"),2,1)="","",MID(TEXT(入力シート!AD26,"000#"),2,1)))</f>
        <v/>
      </c>
      <c r="CD22" s="457" t="str">
        <f>+IF(入力シート!AD26="","",IF(MID(TEXT(入力シート!AD26,"000#"),3,1)="","",MID(TEXT(入力シート!AD26,"000#"),3,1)))</f>
        <v/>
      </c>
      <c r="CE22" s="458" t="str">
        <f>+IF(入力シート!AD26="","",IF(MID(TEXT(入力シート!AD26,"000#"),4,1)="","",MID(TEXT(入力シート!AD26,"000#"),4,1)))</f>
        <v/>
      </c>
      <c r="CF22" s="466" t="str">
        <f>+IF(入力シート!$AZ26="","",MID(入力シート!$AZ26,入力シート!BJ$16,1))</f>
        <v>-</v>
      </c>
      <c r="CG22" s="464" t="str">
        <f>+IF(入力シート!$AZ26="","",MID(入力シート!$AZ26,入力シート!BK$16,1))</f>
        <v>-</v>
      </c>
      <c r="CH22" s="464" t="str">
        <f>+IF(入力シート!$AZ26="","",MID(入力シート!$AZ26,入力シート!BL$16,1))</f>
        <v/>
      </c>
      <c r="CI22" s="464" t="str">
        <f>+IF(入力シート!$AZ26="","",MID(入力シート!$AZ26,入力シート!BM$16,1))</f>
        <v/>
      </c>
      <c r="CJ22" s="464" t="str">
        <f>+IF(入力シート!$AZ26="","",MID(入力シート!$AZ26,入力シート!BN$16,1))</f>
        <v/>
      </c>
      <c r="CK22" s="464" t="str">
        <f>+IF(入力シート!$AZ26="","",MID(入力シート!$AZ26,入力シート!BO$16,1))</f>
        <v/>
      </c>
      <c r="CL22" s="464" t="str">
        <f>+IF(入力シート!$AZ26="","",MID(入力シート!$AZ26,入力シート!BP$16,1))</f>
        <v/>
      </c>
      <c r="CM22" s="457" t="str">
        <f>+IF(入力シート!$AZ26="","",MID(入力シート!$AZ26,入力シート!BQ$16,1))</f>
        <v/>
      </c>
      <c r="CN22" s="457" t="str">
        <f>+IF(入力シート!$AZ26="","",MID(入力シート!$AZ26,入力シート!BR$16,1))</f>
        <v/>
      </c>
      <c r="CO22" s="457" t="str">
        <f>+IF(入力シート!$AZ26="","",MID(入力シート!$AZ26,入力シート!BS$16,1))</f>
        <v/>
      </c>
      <c r="CP22" s="467" t="str">
        <f>+IF(入力シート!$AZ26="","",MID(入力シート!$AZ26,入力シート!BT$16,1))</f>
        <v/>
      </c>
      <c r="CQ22" s="458" t="str">
        <f>+IF(入力シート!$AZ26="","",MID(入力シート!$AZ26,入力シート!BU$16,1))</f>
        <v/>
      </c>
      <c r="CS22" s="643"/>
      <c r="CU22" s="643">
        <f t="shared" si="0"/>
        <v>0</v>
      </c>
      <c r="CW22" s="436">
        <f>IF(ISERROR(VLOOKUP(B22,'環境依存文字（電子入札利用不可）'!$A:$A,1,FALSE))=TRUE,IF(SUBSTITUTE(B22,"　","")="",0,IF($CV$3&lt;=CODE(B22),IF(AND($DB$3&lt;=CODE(B22),CODE(B22)&lt;=$DD$3),0,IF(AND($DG$3&lt;=CODE(B22),CODE(B22)&lt;=$DI$3),0,1)),0)),1)</f>
        <v>0</v>
      </c>
      <c r="CY22" s="436">
        <f>IF(ISERROR(VLOOKUP(D22,'環境依存文字（電子入札利用不可）'!$A:$A,1,FALSE))=TRUE,IF(SUBSTITUTE(D22,"　","")="",0,IF($CV$3&lt;=CODE(D22),IF(AND($DB$3&lt;=CODE(D22),CODE(D22)&lt;=$DD$3),0,IF(AND($DG$3&lt;=CODE(D22),CODE(D22)&lt;=$DI$3),0,1)),0)),1)</f>
        <v>0</v>
      </c>
      <c r="DA22" s="436">
        <f>IF(ISERROR(VLOOKUP(F22,'環境依存文字（電子入札利用不可）'!$A:$A,1,FALSE))=TRUE,IF(SUBSTITUTE(F22,"　","")="",0,IF($CV$3&lt;=CODE(F22),IF(AND($DB$3&lt;=CODE(F22),CODE(F22)&lt;=$DD$3),0,IF(AND($DG$3&lt;=CODE(F22),CODE(F22)&lt;=$DI$3),0,1)),0)),1)</f>
        <v>0</v>
      </c>
      <c r="DC22" s="436">
        <f>IF(ISERROR(VLOOKUP(H22,'環境依存文字（電子入札利用不可）'!$A:$A,1,FALSE))=TRUE,IF(SUBSTITUTE(H22,"　","")="",0,IF($CV$3&lt;=CODE(H22),IF(AND($DB$3&lt;=CODE(H22),CODE(H22)&lt;=$DD$3),0,IF(AND($DG$3&lt;=CODE(H22),CODE(H22)&lt;=$DI$3),0,1)),0)),1)</f>
        <v>0</v>
      </c>
      <c r="DE22" s="436">
        <f>IF(ISERROR(VLOOKUP(J22,'環境依存文字（電子入札利用不可）'!$A:$A,1,FALSE))=TRUE,IF(SUBSTITUTE(J22,"　","")="",0,IF($CV$3&lt;=CODE(J22),IF(AND($DB$3&lt;=CODE(J22),CODE(J22)&lt;=$DD$3),0,IF(AND($DG$3&lt;=CODE(J22),CODE(J22)&lt;=$DI$3),0,1)),0)),1)</f>
        <v>0</v>
      </c>
      <c r="DG22" s="436">
        <f>IF(ISERROR(VLOOKUP(L22,'環境依存文字（電子入札利用不可）'!$A:$A,1,FALSE))=TRUE,IF(SUBSTITUTE(L22,"　","")="",0,IF($CV$3&lt;=CODE(L22),IF(AND($DB$3&lt;=CODE(L22),CODE(L22)&lt;=$DD$3),0,IF(AND($DG$3&lt;=CODE(L22),CODE(L22)&lt;=$DI$3),0,1)),0)),1)</f>
        <v>0</v>
      </c>
      <c r="DI22" s="436">
        <f>IF(ISERROR(VLOOKUP(N22,'環境依存文字（電子入札利用不可）'!$A:$A,1,FALSE))=TRUE,IF(SUBSTITUTE(N22,"　","")="",0,IF($CV$3&lt;=CODE(N22),IF(AND($DB$3&lt;=CODE(N22),CODE(N22)&lt;=$DD$3),0,IF(AND($DG$3&lt;=CODE(N22),CODE(N22)&lt;=$DI$3),0,1)),0)),1)</f>
        <v>0</v>
      </c>
      <c r="DK22" s="436">
        <f>IF(ISERROR(VLOOKUP(P22,'環境依存文字（電子入札利用不可）'!$A:$A,1,FALSE))=TRUE,IF(SUBSTITUTE(P22,"　","")="",0,IF($CV$3&lt;=CODE(P22),IF(AND($DB$3&lt;=CODE(P22),CODE(P22)&lt;=$DD$3),0,IF(AND($DG$3&lt;=CODE(P22),CODE(P22)&lt;=$DI$3),0,1)),0)),1)</f>
        <v>0</v>
      </c>
      <c r="DM22" s="436">
        <f>IF(ISERROR(VLOOKUP(R22,'環境依存文字（電子入札利用不可）'!$A:$A,1,FALSE))=TRUE,IF(SUBSTITUTE(R22,"　","")="",0,IF($CV$3&lt;=CODE(R22),IF(AND($DB$3&lt;=CODE(R22),CODE(R22)&lt;=$DD$3),0,IF(AND($DG$3&lt;=CODE(R22),CODE(R22)&lt;=$DI$3),0,1)),0)),1)</f>
        <v>0</v>
      </c>
      <c r="DO22" s="436">
        <f>IF(ISERROR(VLOOKUP(T22,'環境依存文字（電子入札利用不可）'!$A:$A,1,FALSE))=TRUE,IF(SUBSTITUTE(T22,"　","")="",0,IF($CV$3&lt;=CODE(T22),IF(AND($DB$3&lt;=CODE(T22),CODE(T22)&lt;=$DD$3),0,IF(AND($DG$3&lt;=CODE(T22),CODE(T22)&lt;=$DI$3),0,1)),0)),1)</f>
        <v>0</v>
      </c>
      <c r="DQ22" s="436">
        <f>IF(ISERROR(VLOOKUP(V22,'環境依存文字（電子入札利用不可）'!$A:$A,1,FALSE))=TRUE,IF(SUBSTITUTE(V22,"　","")="",0,IF($CV$3&lt;=CODE(V22),IF(AND($DB$3&lt;=CODE(V22),CODE(V22)&lt;=$DD$3),0,IF(AND($DG$3&lt;=CODE(V22),CODE(V22)&lt;=$DI$3),0,1)),0)),1)</f>
        <v>0</v>
      </c>
      <c r="DS22" s="436">
        <f>IF(ISERROR(VLOOKUP(X22,'環境依存文字（電子入札利用不可）'!$A:$A,1,FALSE))=TRUE,IF(SUBSTITUTE(X22,"　","")="",0,IF($CV$3&lt;=CODE(X22),IF(AND($DB$3&lt;=CODE(X22),CODE(X22)&lt;=$DD$3),0,IF(AND($DG$3&lt;=CODE(X22),CODE(X22)&lt;=$DI$3),0,1)),0)),1)</f>
        <v>0</v>
      </c>
      <c r="DU22" s="436">
        <f>IF(ISERROR(VLOOKUP(Z22,'環境依存文字（電子入札利用不可）'!$A:$A,1,FALSE))=TRUE,IF(SUBSTITUTE(Z22,"　","")="",0,IF($CV$3&lt;=CODE(Z22),IF(AND($DB$3&lt;=CODE(Z22),CODE(Z22)&lt;=$DD$3),0,IF(AND($DG$3&lt;=CODE(Z22),CODE(Z22)&lt;=$DI$3),0,1)),0)),1)</f>
        <v>0</v>
      </c>
      <c r="DW22" s="436">
        <f>IF(ISERROR(VLOOKUP(AB22,'環境依存文字（電子入札利用不可）'!$A:$A,1,FALSE))=TRUE,IF(SUBSTITUTE(AB22,"　","")="",0,IF($CV$3&lt;=CODE(AB22),IF(AND($DB$3&lt;=CODE(AB22),CODE(AB22)&lt;=$DD$3),0,IF(AND($DG$3&lt;=CODE(AB22),CODE(AB22)&lt;=$DI$3),0,1)),0)),1)</f>
        <v>0</v>
      </c>
      <c r="DY22" s="436">
        <f>IF(ISERROR(VLOOKUP(AD22,'環境依存文字（電子入札利用不可）'!$A:$A,1,FALSE))=TRUE,IF(SUBSTITUTE(AD22,"　","")="",0,IF($CV$3&lt;=CODE(AD22),IF(AND($DB$3&lt;=CODE(AD22),CODE(AD22)&lt;=$DD$3),0,IF(AND($DG$3&lt;=CODE(AD22),CODE(AD22)&lt;=$DI$3),0,1)),0)),1)</f>
        <v>0</v>
      </c>
      <c r="EA22" s="436">
        <f>IF(ISERROR(VLOOKUP(AF22,'環境依存文字（電子入札利用不可）'!$A:$A,1,FALSE))=TRUE,IF(SUBSTITUTE(AF22,"　","")="",0,IF($CV$3&lt;=CODE(AF22),IF(AND($DB$3&lt;=CODE(AF22),CODE(AF22)&lt;=$DD$3),0,IF(AND($DG$3&lt;=CODE(AF22),CODE(AF22)&lt;=$DI$3),0,1)),0)),1)</f>
        <v>0</v>
      </c>
      <c r="EC22" s="436">
        <f>IF(ISERROR(VLOOKUP(AH22,'環境依存文字（電子入札利用不可）'!$A:$A,1,FALSE))=TRUE,IF(SUBSTITUTE(AH22,"　","")="",0,IF($CV$3&lt;=CODE(AH22),IF(AND($DB$3&lt;=CODE(AH22),CODE(AH22)&lt;=$DD$3),0,IF(AND($DG$3&lt;=CODE(AH22),CODE(AH22)&lt;=$DI$3),0,1)),0)),1)</f>
        <v>0</v>
      </c>
      <c r="EE22" s="436">
        <f>IF(ISERROR(VLOOKUP(AJ22,'環境依存文字（電子入札利用不可）'!$A:$A,1,FALSE))=TRUE,IF(SUBSTITUTE(AJ22,"　","")="",0,IF($CV$3&lt;=CODE(AJ22),IF(AND($DB$3&lt;=CODE(AJ22),CODE(AJ22)&lt;=$DD$3),0,IF(AND($DG$3&lt;=CODE(AJ22),CODE(AJ22)&lt;=$DI$3),0,1)),0)),1)</f>
        <v>0</v>
      </c>
      <c r="EG22" s="436">
        <f>IF(ISERROR(VLOOKUP(AL22,'環境依存文字（電子入札利用不可）'!$A:$A,1,FALSE))=TRUE,IF(SUBSTITUTE(AL22,"　","")="",0,IF($CV$3&lt;=CODE(AL22),IF(AND($DB$3&lt;=CODE(AL22),CODE(AL22)&lt;=$DD$3),0,IF(AND($DG$3&lt;=CODE(AL22),CODE(AL22)&lt;=$DI$3),0,1)),0)),1)</f>
        <v>0</v>
      </c>
      <c r="EI22" s="436">
        <f>IF(ISERROR(VLOOKUP(AN22,'環境依存文字（電子入札利用不可）'!$A:$A,1,FALSE))=TRUE,IF(SUBSTITUTE(AN22,"　","")="",0,IF($CV$3&lt;=CODE(AN22),IF(AND($DB$3&lt;=CODE(AN22),CODE(AN22)&lt;=$DD$3),0,IF(AND($DG$3&lt;=CODE(AN22),CODE(AN22)&lt;=$DI$3),0,1)),0)),1)</f>
        <v>0</v>
      </c>
      <c r="EK22" s="436">
        <f>IF(ISERROR(VLOOKUP(AP22,'環境依存文字（電子入札利用不可）'!$A:$A,1,FALSE))=TRUE,IF(SUBSTITUTE(AP22,"　","")="",0,IF($CV$3&lt;=CODE(AP22),IF(AND($DB$3&lt;=CODE(AP22),CODE(AP22)&lt;=$DD$3),0,IF(AND($DG$3&lt;=CODE(AP22),CODE(AP22)&lt;=$DI$3),0,1)),0)),1)</f>
        <v>0</v>
      </c>
      <c r="EM22" s="436">
        <f>IF(ISERROR(VLOOKUP(AR22,'環境依存文字（電子入札利用不可）'!$A:$A,1,FALSE))=TRUE,IF(SUBSTITUTE(AR22,"　","")="",0,IF($CV$3&lt;=CODE(AR22),IF(AND($DB$3&lt;=CODE(AR22),CODE(AR22)&lt;=$DD$3),0,IF(AND($DG$3&lt;=CODE(AR22),CODE(AR22)&lt;=$DI$3),0,1)),0)),1)</f>
        <v>0</v>
      </c>
      <c r="EO22" s="436">
        <f>IF(ISERROR(VLOOKUP(AT22,'環境依存文字（電子入札利用不可）'!$A:$A,1,FALSE))=TRUE,IF(SUBSTITUTE(AT22,"　","")="",0,IF($CV$3&lt;=CODE(AT22),IF(AND($DB$3&lt;=CODE(AT22),CODE(AT22)&lt;=$DD$3),0,IF(AND($DG$3&lt;=CODE(AT22),CODE(AT22)&lt;=$DI$3),0,1)),0)),1)</f>
        <v>0</v>
      </c>
      <c r="EQ22" s="436">
        <f>IF(ISERROR(VLOOKUP(AV22,'環境依存文字（電子入札利用不可）'!$A:$A,1,FALSE))=TRUE,IF(SUBSTITUTE(AV22,"　","")="",0,IF($CV$3&lt;=CODE(AV22),IF(AND($DB$3&lt;=CODE(AV22),CODE(AV22)&lt;=$DD$3),0,IF(AND($DG$3&lt;=CODE(AV22),CODE(AV22)&lt;=$DI$3),0,1)),0)),1)</f>
        <v>0</v>
      </c>
      <c r="ES22" s="436">
        <f>IF(ISERROR(VLOOKUP(AX22,'環境依存文字（電子入札利用不可）'!$A:$A,1,FALSE))=TRUE,IF(SUBSTITUTE(AX22,"　","")="",0,IF($CV$3&lt;=CODE(AX22),IF(AND($DB$3&lt;=CODE(AX22),CODE(AX22)&lt;=$DD$3),0,IF(AND($DG$3&lt;=CODE(AX22),CODE(AX22)&lt;=$DI$3),0,1)),0)),1)</f>
        <v>0</v>
      </c>
      <c r="EU22" s="436">
        <f>IF(ISERROR(VLOOKUP(AZ22,'環境依存文字（電子入札利用不可）'!$A:$A,1,FALSE))=TRUE,IF(SUBSTITUTE(AZ22,"　","")="",0,IF($CV$3&lt;=CODE(AZ22),IF(AND($DB$3&lt;=CODE(AZ22),CODE(AZ22)&lt;=$DD$3),0,IF(AND($DG$3&lt;=CODE(AZ22),CODE(AZ22)&lt;=$DI$3),0,1)),0)),1)</f>
        <v>0</v>
      </c>
      <c r="EW22" s="436">
        <f>IF(ISERROR(VLOOKUP(BB22,'環境依存文字（電子入札利用不可）'!$A:$A,1,FALSE))=TRUE,IF(SUBSTITUTE(BB22,"　","")="",0,IF($CV$3&lt;=CODE(BB22),IF(AND($DB$3&lt;=CODE(BB22),CODE(BB22)&lt;=$DD$3),0,IF(AND($DG$3&lt;=CODE(BB22),CODE(BB22)&lt;=$DI$3),0,1)),0)),1)</f>
        <v>0</v>
      </c>
      <c r="EY22" s="436">
        <f>IF(ISERROR(VLOOKUP(BD22,'環境依存文字（電子入札利用不可）'!$A:$A,1,FALSE))=TRUE,IF(SUBSTITUTE(BD22,"　","")="",0,IF($CV$3&lt;=CODE(BD22),IF(AND($DB$3&lt;=CODE(BD22),CODE(BD22)&lt;=$DD$3),0,IF(AND($DG$3&lt;=CODE(BD22),CODE(BD22)&lt;=$DI$3),0,1)),0)),1)</f>
        <v>0</v>
      </c>
      <c r="FA22" s="436">
        <f>IF(ISERROR(VLOOKUP(BF22,'環境依存文字（電子入札利用不可）'!$A:$A,1,FALSE))=TRUE,IF(SUBSTITUTE(BF22,"　","")="",0,IF($CV$3&lt;=CODE(BF22),IF(AND($DB$3&lt;=CODE(BF22),CODE(BF22)&lt;=$DD$3),0,IF(AND($DG$3&lt;=CODE(BF22),CODE(BF22)&lt;=$DI$3),0,1)),0)),1)</f>
        <v>0</v>
      </c>
      <c r="FC22" s="436">
        <f>IF(ISERROR(VLOOKUP(BH22,'環境依存文字（電子入札利用不可）'!$A:$A,1,FALSE))=TRUE,IF(SUBSTITUTE(BH22,"　","")="",0,IF($CV$3&lt;=CODE(BH22),IF(AND($DB$3&lt;=CODE(BH22),CODE(BH22)&lt;=$DD$3),0,IF(AND($DG$3&lt;=CODE(BH22),CODE(BH22)&lt;=$DI$3),0,1)),0)),1)</f>
        <v>0</v>
      </c>
      <c r="FE22" s="436">
        <f>IF(ISERROR(VLOOKUP(BJ22,'環境依存文字（電子入札利用不可）'!$A:$A,1,FALSE))=TRUE,IF(SUBSTITUTE(BJ22,"　","")="",0,IF($CV$3&lt;=CODE(BJ22),IF(AND($DB$3&lt;=CODE(BJ22),CODE(BJ22)&lt;=$DD$3),0,IF(AND($DG$3&lt;=CODE(BJ22),CODE(BJ22)&lt;=$DI$3),0,1)),0)),1)</f>
        <v>0</v>
      </c>
      <c r="FG22" s="436">
        <f>IF(ISERROR(VLOOKUP(BL22,'環境依存文字（電子入札利用不可）'!$A:$A,1,FALSE))=TRUE,IF(SUBSTITUTE(BL22,"　","")="",0,IF($CV$3&lt;=CODE(BL22),IF(AND($DB$3&lt;=CODE(BL22),CODE(BL22)&lt;=$DD$3),0,IF(AND($DG$3&lt;=CODE(BL22),CODE(BL22)&lt;=$DI$3),0,1)),0)),1)</f>
        <v>0</v>
      </c>
      <c r="FI22" s="436">
        <f>IF(ISERROR(VLOOKUP(BN22,'環境依存文字（電子入札利用不可）'!$A:$A,1,FALSE))=TRUE,IF(SUBSTITUTE(BN22,"　","")="",0,IF($CV$3&lt;=CODE(BN22),IF(AND($DB$3&lt;=CODE(BN22),CODE(BN22)&lt;=$DD$3),0,IF(AND($DG$3&lt;=CODE(BN22),CODE(BN22)&lt;=$DI$3),0,1)),0)),1)</f>
        <v>0</v>
      </c>
      <c r="FK22" s="436">
        <f>IF(ISERROR(VLOOKUP(BP22,'環境依存文字（電子入札利用不可）'!$A:$A,1,FALSE))=TRUE,IF(SUBSTITUTE(BP22,"　","")="",0,IF($CV$3&lt;=CODE(BP22),IF(AND($DB$3&lt;=CODE(BP22),CODE(BP22)&lt;=$DD$3),0,IF(AND($DG$3&lt;=CODE(BP22),CODE(BP22)&lt;=$DI$3),0,1)),0)),1)</f>
        <v>0</v>
      </c>
    </row>
    <row r="23" spans="1:167" s="436" customFormat="1" ht="23.25" customHeight="1">
      <c r="A23" s="26" t="s">
        <v>45</v>
      </c>
      <c r="B23" s="1029" t="str">
        <f>+IF(入力シート!$H27="","",MID(入力シート!$H27,入力シート!BJ$19,1))</f>
        <v/>
      </c>
      <c r="C23" s="1018"/>
      <c r="D23" s="1017" t="str">
        <f>+IF(入力シート!$H27="","",MID(入力シート!$H27,入力シート!BL$19,1))</f>
        <v/>
      </c>
      <c r="E23" s="1018"/>
      <c r="F23" s="1017" t="str">
        <f>+IF(入力シート!$H27="","",MID(入力シート!$H27,入力シート!BN$19,1))</f>
        <v/>
      </c>
      <c r="G23" s="1018"/>
      <c r="H23" s="1017" t="str">
        <f>+IF(入力シート!$H27="","",MID(入力シート!$H27,入力シート!BP$19,1))</f>
        <v/>
      </c>
      <c r="I23" s="1018"/>
      <c r="J23" s="1017" t="str">
        <f>+IF(入力シート!$H27="","",MID(入力シート!$H27,入力シート!BR$19,1))</f>
        <v/>
      </c>
      <c r="K23" s="1018"/>
      <c r="L23" s="1017" t="str">
        <f>+IF(入力シート!$H27="","",MID(入力シート!$H27,入力シート!BT$19,1))</f>
        <v/>
      </c>
      <c r="M23" s="1018"/>
      <c r="N23" s="1017" t="str">
        <f>+IF(入力シート!$H27="","",MID(入力シート!$H27,入力シート!BV$19,1))</f>
        <v/>
      </c>
      <c r="O23" s="1018"/>
      <c r="P23" s="1017" t="str">
        <f>+IF(入力シート!$H27="","",MID(入力シート!$H27,入力シート!BX$19,1))</f>
        <v/>
      </c>
      <c r="Q23" s="1021"/>
      <c r="R23" s="1022" t="str">
        <f>+IF(入力シート!$L27="","",MID(入力シート!$L27,入力シート!BJ$20,1))</f>
        <v/>
      </c>
      <c r="S23" s="913"/>
      <c r="T23" s="913" t="str">
        <f>+IF(入力シート!$L27="","",MID(入力シート!$L27,入力シート!BL$20,1))</f>
        <v/>
      </c>
      <c r="U23" s="913"/>
      <c r="V23" s="913" t="str">
        <f>+IF(入力シート!$L27="","",MID(入力シート!$L27,入力シート!BN$20,1))</f>
        <v/>
      </c>
      <c r="W23" s="913"/>
      <c r="X23" s="913" t="str">
        <f>+IF(入力シート!$L27="","",MID(入力シート!$L27,入力シート!BP$20,1))</f>
        <v/>
      </c>
      <c r="Y23" s="913"/>
      <c r="Z23" s="913" t="str">
        <f>+IF(入力シート!$L27="","",MID(入力シート!$L27,入力シート!BR$20,1))</f>
        <v/>
      </c>
      <c r="AA23" s="913"/>
      <c r="AB23" s="913" t="str">
        <f>+IF(入力シート!$L27="","",MID(入力シート!$L27,入力シート!BT$20,1))</f>
        <v/>
      </c>
      <c r="AC23" s="913"/>
      <c r="AD23" s="913" t="str">
        <f>+IF(入力シート!$L27="","",MID(入力シート!$L27,入力シート!BV$20,1))</f>
        <v/>
      </c>
      <c r="AE23" s="913"/>
      <c r="AF23" s="913" t="str">
        <f>+IF(入力シート!$L27="","",MID(入力シート!$L27,入力シート!BX$20,1))</f>
        <v/>
      </c>
      <c r="AG23" s="913"/>
      <c r="AH23" s="913" t="str">
        <f>+IF(入力シート!$L27="","",MID(入力シート!$L27,入力シート!BZ$20,1))</f>
        <v/>
      </c>
      <c r="AI23" s="913"/>
      <c r="AJ23" s="913" t="str">
        <f>+IF(入力シート!$L27="","",MID(入力シート!$L27,入力シート!CB$20,1))</f>
        <v/>
      </c>
      <c r="AK23" s="913"/>
      <c r="AL23" s="913" t="str">
        <f>+IF(入力シート!$L27="","",MID(入力シート!$L27,入力シート!CD$20,1))</f>
        <v/>
      </c>
      <c r="AM23" s="913"/>
      <c r="AN23" s="913" t="str">
        <f>+IF(入力シート!$L27="","",MID(入力シート!$L27,入力シート!CF$20,1))</f>
        <v/>
      </c>
      <c r="AO23" s="913"/>
      <c r="AP23" s="913" t="str">
        <f>+IF(入力シート!$L27="","",MID(入力シート!$L27,入力シート!CH$20,1))</f>
        <v/>
      </c>
      <c r="AQ23" s="913"/>
      <c r="AR23" s="913" t="str">
        <f>+IF(入力シート!$L27="","",MID(入力シート!$L27,入力シート!CJ$20,1))</f>
        <v/>
      </c>
      <c r="AS23" s="913"/>
      <c r="AT23" s="913" t="str">
        <f>+IF(入力シート!$L27="","",MID(入力シート!$L27,入力シート!CL$20,1))</f>
        <v/>
      </c>
      <c r="AU23" s="913"/>
      <c r="AV23" s="913" t="str">
        <f>+IF(入力シート!$L27="","",MID(入力シート!$L27,入力シート!CN$20,1))</f>
        <v/>
      </c>
      <c r="AW23" s="913"/>
      <c r="AX23" s="913" t="str">
        <f>+IF(入力シート!$L27="","",MID(入力シート!$L27,入力シート!CP$20,1))</f>
        <v/>
      </c>
      <c r="AY23" s="913"/>
      <c r="AZ23" s="913" t="str">
        <f>+IF(入力シート!$L27="","",MID(入力シート!$L27,入力シート!CR$20,1))</f>
        <v/>
      </c>
      <c r="BA23" s="913"/>
      <c r="BB23" s="913" t="str">
        <f>+IF(入力シート!$L27="","",MID(入力シート!$L27,入力シート!CT$20,1))</f>
        <v/>
      </c>
      <c r="BC23" s="913"/>
      <c r="BD23" s="913" t="str">
        <f>+IF(入力シート!$L27="","",MID(入力シート!$L27,入力シート!CV$20,1))</f>
        <v/>
      </c>
      <c r="BE23" s="913"/>
      <c r="BF23" s="913" t="str">
        <f>+IF(入力シート!$L27="","",MID(入力シート!$L27,入力シート!CX$20,1))</f>
        <v/>
      </c>
      <c r="BG23" s="913"/>
      <c r="BH23" s="913" t="str">
        <f>+IF(入力シート!$L27="","",MID(入力シート!$L27,入力シート!CZ$20,1))</f>
        <v/>
      </c>
      <c r="BI23" s="913"/>
      <c r="BJ23" s="913" t="str">
        <f>+IF(入力シート!$L27="","",MID(入力シート!$L27,入力シート!DB$20,1))</f>
        <v/>
      </c>
      <c r="BK23" s="913"/>
      <c r="BL23" s="913" t="str">
        <f>+IF(入力シート!$L27="","",MID(入力シート!$L27,入力シート!DD$20,1))</f>
        <v/>
      </c>
      <c r="BM23" s="913"/>
      <c r="BN23" s="913" t="str">
        <f>+IF(入力シート!$L27="","",MID(入力シート!$L27,入力シート!DF$20,1))</f>
        <v/>
      </c>
      <c r="BO23" s="913"/>
      <c r="BP23" s="913" t="str">
        <f>+IF(入力シート!$L27="","",MID(入力シート!$L27,入力シート!DH$20,1))</f>
        <v/>
      </c>
      <c r="BQ23" s="1031"/>
      <c r="BR23" s="1029" t="str">
        <f>+IF(入力シート!W27="○",1,"")</f>
        <v/>
      </c>
      <c r="BS23" s="1030"/>
      <c r="BT23" s="448" t="str">
        <f>+IF(MID(TEXT(入力シート!Y27,"000#"),1,1)="0","",MID(TEXT(入力シート!Y27,"000#"),1,1))</f>
        <v/>
      </c>
      <c r="BU23" s="449" t="str">
        <f>+IF(AND(BT23="",MID(TEXT(入力シート!Y27,"000#"),2,1)="0"),"",MID(TEXT(入力シート!Y27,"000#"),2,1))</f>
        <v/>
      </c>
      <c r="BV23" s="450" t="str">
        <f>+IF(AND(BU23="",MID(TEXT(入力シート!Y27,"000#"),3,1)="0"),"",MID(TEXT(入力シート!Y27,"000#"),3,1))</f>
        <v/>
      </c>
      <c r="BW23" s="451" t="str">
        <f>+IF(AND(BV23="",MID(TEXT(入力シート!Y27,"000#"),4,1)="0"),"",MID(TEXT(入力シート!Y27,"000#"),4,1))</f>
        <v/>
      </c>
      <c r="BX23" s="463" t="str">
        <f>+IF(入力シート!AA27="","",IF(MID(TEXT(入力シート!AA27,"00#"),1,1)="","",MID(TEXT(入力シート!AA27,"00#"),1,1)))</f>
        <v/>
      </c>
      <c r="BY23" s="464" t="str">
        <f>+IF(入力シート!AA27="","",IF(MID(TEXT(入力シート!AA27,"00#"),2,1)="","",MID(TEXT(入力シート!AA27,"00#"),2,1)))</f>
        <v/>
      </c>
      <c r="BZ23" s="465" t="str">
        <f>+IF(入力シート!AA27="","",IF(MID(TEXT(入力シート!AA27,"00#"),3,1)="","",MID(TEXT(入力シート!AA27,"00#"),3,1)))</f>
        <v/>
      </c>
      <c r="CA23" s="455" t="s">
        <v>34</v>
      </c>
      <c r="CB23" s="466" t="str">
        <f>+IF(入力シート!AD27="","",IF(MID(TEXT(入力シート!AD27,"000#"),1,1)="","",MID(TEXT(入力シート!AD27,"000#"),1,1)))</f>
        <v/>
      </c>
      <c r="CC23" s="457" t="str">
        <f>+IF(入力シート!AD27="","",IF(MID(TEXT(入力シート!AD27,"000#"),2,1)="","",MID(TEXT(入力シート!AD27,"000#"),2,1)))</f>
        <v/>
      </c>
      <c r="CD23" s="457" t="str">
        <f>+IF(入力シート!AD27="","",IF(MID(TEXT(入力シート!AD27,"000#"),3,1)="","",MID(TEXT(入力シート!AD27,"000#"),3,1)))</f>
        <v/>
      </c>
      <c r="CE23" s="458" t="str">
        <f>+IF(入力シート!AD27="","",IF(MID(TEXT(入力シート!AD27,"000#"),4,1)="","",MID(TEXT(入力シート!AD27,"000#"),4,1)))</f>
        <v/>
      </c>
      <c r="CF23" s="466" t="str">
        <f>+IF(入力シート!$AZ27="","",MID(入力シート!$AZ27,入力シート!BJ$16,1))</f>
        <v>-</v>
      </c>
      <c r="CG23" s="464" t="str">
        <f>+IF(入力シート!$AZ27="","",MID(入力シート!$AZ27,入力シート!BK$16,1))</f>
        <v>-</v>
      </c>
      <c r="CH23" s="464" t="str">
        <f>+IF(入力シート!$AZ27="","",MID(入力シート!$AZ27,入力シート!BL$16,1))</f>
        <v/>
      </c>
      <c r="CI23" s="464" t="str">
        <f>+IF(入力シート!$AZ27="","",MID(入力シート!$AZ27,入力シート!BM$16,1))</f>
        <v/>
      </c>
      <c r="CJ23" s="464" t="str">
        <f>+IF(入力シート!$AZ27="","",MID(入力シート!$AZ27,入力シート!BN$16,1))</f>
        <v/>
      </c>
      <c r="CK23" s="464" t="str">
        <f>+IF(入力シート!$AZ27="","",MID(入力シート!$AZ27,入力シート!BO$16,1))</f>
        <v/>
      </c>
      <c r="CL23" s="464" t="str">
        <f>+IF(入力シート!$AZ27="","",MID(入力シート!$AZ27,入力シート!BP$16,1))</f>
        <v/>
      </c>
      <c r="CM23" s="457" t="str">
        <f>+IF(入力シート!$AZ27="","",MID(入力シート!$AZ27,入力シート!BQ$16,1))</f>
        <v/>
      </c>
      <c r="CN23" s="457" t="str">
        <f>+IF(入力シート!$AZ27="","",MID(入力シート!$AZ27,入力シート!BR$16,1))</f>
        <v/>
      </c>
      <c r="CO23" s="457" t="str">
        <f>+IF(入力シート!$AZ27="","",MID(入力シート!$AZ27,入力シート!BS$16,1))</f>
        <v/>
      </c>
      <c r="CP23" s="467" t="str">
        <f>+IF(入力シート!$AZ27="","",MID(入力シート!$AZ27,入力シート!BT$16,1))</f>
        <v/>
      </c>
      <c r="CQ23" s="458" t="str">
        <f>+IF(入力シート!$AZ27="","",MID(入力シート!$AZ27,入力シート!BU$16,1))</f>
        <v/>
      </c>
      <c r="CS23" s="643"/>
      <c r="CU23" s="643">
        <f t="shared" si="0"/>
        <v>0</v>
      </c>
      <c r="CW23" s="436">
        <f>IF(ISERROR(VLOOKUP(B23,'環境依存文字（電子入札利用不可）'!$A:$A,1,FALSE))=TRUE,IF(SUBSTITUTE(B23,"　","")="",0,IF($CV$3&lt;=CODE(B23),IF(AND($DB$3&lt;=CODE(B23),CODE(B23)&lt;=$DD$3),0,IF(AND($DG$3&lt;=CODE(B23),CODE(B23)&lt;=$DI$3),0,1)),0)),1)</f>
        <v>0</v>
      </c>
      <c r="CY23" s="436">
        <f>IF(ISERROR(VLOOKUP(D23,'環境依存文字（電子入札利用不可）'!$A:$A,1,FALSE))=TRUE,IF(SUBSTITUTE(D23,"　","")="",0,IF($CV$3&lt;=CODE(D23),IF(AND($DB$3&lt;=CODE(D23),CODE(D23)&lt;=$DD$3),0,IF(AND($DG$3&lt;=CODE(D23),CODE(D23)&lt;=$DI$3),0,1)),0)),1)</f>
        <v>0</v>
      </c>
      <c r="DA23" s="436">
        <f>IF(ISERROR(VLOOKUP(F23,'環境依存文字（電子入札利用不可）'!$A:$A,1,FALSE))=TRUE,IF(SUBSTITUTE(F23,"　","")="",0,IF($CV$3&lt;=CODE(F23),IF(AND($DB$3&lt;=CODE(F23),CODE(F23)&lt;=$DD$3),0,IF(AND($DG$3&lt;=CODE(F23),CODE(F23)&lt;=$DI$3),0,1)),0)),1)</f>
        <v>0</v>
      </c>
      <c r="DC23" s="436">
        <f>IF(ISERROR(VLOOKUP(H23,'環境依存文字（電子入札利用不可）'!$A:$A,1,FALSE))=TRUE,IF(SUBSTITUTE(H23,"　","")="",0,IF($CV$3&lt;=CODE(H23),IF(AND($DB$3&lt;=CODE(H23),CODE(H23)&lt;=$DD$3),0,IF(AND($DG$3&lt;=CODE(H23),CODE(H23)&lt;=$DI$3),0,1)),0)),1)</f>
        <v>0</v>
      </c>
      <c r="DE23" s="436">
        <f>IF(ISERROR(VLOOKUP(J23,'環境依存文字（電子入札利用不可）'!$A:$A,1,FALSE))=TRUE,IF(SUBSTITUTE(J23,"　","")="",0,IF($CV$3&lt;=CODE(J23),IF(AND($DB$3&lt;=CODE(J23),CODE(J23)&lt;=$DD$3),0,IF(AND($DG$3&lt;=CODE(J23),CODE(J23)&lt;=$DI$3),0,1)),0)),1)</f>
        <v>0</v>
      </c>
      <c r="DG23" s="436">
        <f>IF(ISERROR(VLOOKUP(L23,'環境依存文字（電子入札利用不可）'!$A:$A,1,FALSE))=TRUE,IF(SUBSTITUTE(L23,"　","")="",0,IF($CV$3&lt;=CODE(L23),IF(AND($DB$3&lt;=CODE(L23),CODE(L23)&lt;=$DD$3),0,IF(AND($DG$3&lt;=CODE(L23),CODE(L23)&lt;=$DI$3),0,1)),0)),1)</f>
        <v>0</v>
      </c>
      <c r="DI23" s="436">
        <f>IF(ISERROR(VLOOKUP(N23,'環境依存文字（電子入札利用不可）'!$A:$A,1,FALSE))=TRUE,IF(SUBSTITUTE(N23,"　","")="",0,IF($CV$3&lt;=CODE(N23),IF(AND($DB$3&lt;=CODE(N23),CODE(N23)&lt;=$DD$3),0,IF(AND($DG$3&lt;=CODE(N23),CODE(N23)&lt;=$DI$3),0,1)),0)),1)</f>
        <v>0</v>
      </c>
      <c r="DK23" s="436">
        <f>IF(ISERROR(VLOOKUP(P23,'環境依存文字（電子入札利用不可）'!$A:$A,1,FALSE))=TRUE,IF(SUBSTITUTE(P23,"　","")="",0,IF($CV$3&lt;=CODE(P23),IF(AND($DB$3&lt;=CODE(P23),CODE(P23)&lt;=$DD$3),0,IF(AND($DG$3&lt;=CODE(P23),CODE(P23)&lt;=$DI$3),0,1)),0)),1)</f>
        <v>0</v>
      </c>
      <c r="DM23" s="436">
        <f>IF(ISERROR(VLOOKUP(R23,'環境依存文字（電子入札利用不可）'!$A:$A,1,FALSE))=TRUE,IF(SUBSTITUTE(R23,"　","")="",0,IF($CV$3&lt;=CODE(R23),IF(AND($DB$3&lt;=CODE(R23),CODE(R23)&lt;=$DD$3),0,IF(AND($DG$3&lt;=CODE(R23),CODE(R23)&lt;=$DI$3),0,1)),0)),1)</f>
        <v>0</v>
      </c>
      <c r="DO23" s="436">
        <f>IF(ISERROR(VLOOKUP(T23,'環境依存文字（電子入札利用不可）'!$A:$A,1,FALSE))=TRUE,IF(SUBSTITUTE(T23,"　","")="",0,IF($CV$3&lt;=CODE(T23),IF(AND($DB$3&lt;=CODE(T23),CODE(T23)&lt;=$DD$3),0,IF(AND($DG$3&lt;=CODE(T23),CODE(T23)&lt;=$DI$3),0,1)),0)),1)</f>
        <v>0</v>
      </c>
      <c r="DQ23" s="436">
        <f>IF(ISERROR(VLOOKUP(V23,'環境依存文字（電子入札利用不可）'!$A:$A,1,FALSE))=TRUE,IF(SUBSTITUTE(V23,"　","")="",0,IF($CV$3&lt;=CODE(V23),IF(AND($DB$3&lt;=CODE(V23),CODE(V23)&lt;=$DD$3),0,IF(AND($DG$3&lt;=CODE(V23),CODE(V23)&lt;=$DI$3),0,1)),0)),1)</f>
        <v>0</v>
      </c>
      <c r="DS23" s="436">
        <f>IF(ISERROR(VLOOKUP(X23,'環境依存文字（電子入札利用不可）'!$A:$A,1,FALSE))=TRUE,IF(SUBSTITUTE(X23,"　","")="",0,IF($CV$3&lt;=CODE(X23),IF(AND($DB$3&lt;=CODE(X23),CODE(X23)&lt;=$DD$3),0,IF(AND($DG$3&lt;=CODE(X23),CODE(X23)&lt;=$DI$3),0,1)),0)),1)</f>
        <v>0</v>
      </c>
      <c r="DU23" s="436">
        <f>IF(ISERROR(VLOOKUP(Z23,'環境依存文字（電子入札利用不可）'!$A:$A,1,FALSE))=TRUE,IF(SUBSTITUTE(Z23,"　","")="",0,IF($CV$3&lt;=CODE(Z23),IF(AND($DB$3&lt;=CODE(Z23),CODE(Z23)&lt;=$DD$3),0,IF(AND($DG$3&lt;=CODE(Z23),CODE(Z23)&lt;=$DI$3),0,1)),0)),1)</f>
        <v>0</v>
      </c>
      <c r="DW23" s="436">
        <f>IF(ISERROR(VLOOKUP(AB23,'環境依存文字（電子入札利用不可）'!$A:$A,1,FALSE))=TRUE,IF(SUBSTITUTE(AB23,"　","")="",0,IF($CV$3&lt;=CODE(AB23),IF(AND($DB$3&lt;=CODE(AB23),CODE(AB23)&lt;=$DD$3),0,IF(AND($DG$3&lt;=CODE(AB23),CODE(AB23)&lt;=$DI$3),0,1)),0)),1)</f>
        <v>0</v>
      </c>
      <c r="DY23" s="436">
        <f>IF(ISERROR(VLOOKUP(AD23,'環境依存文字（電子入札利用不可）'!$A:$A,1,FALSE))=TRUE,IF(SUBSTITUTE(AD23,"　","")="",0,IF($CV$3&lt;=CODE(AD23),IF(AND($DB$3&lt;=CODE(AD23),CODE(AD23)&lt;=$DD$3),0,IF(AND($DG$3&lt;=CODE(AD23),CODE(AD23)&lt;=$DI$3),0,1)),0)),1)</f>
        <v>0</v>
      </c>
      <c r="EA23" s="436">
        <f>IF(ISERROR(VLOOKUP(AF23,'環境依存文字（電子入札利用不可）'!$A:$A,1,FALSE))=TRUE,IF(SUBSTITUTE(AF23,"　","")="",0,IF($CV$3&lt;=CODE(AF23),IF(AND($DB$3&lt;=CODE(AF23),CODE(AF23)&lt;=$DD$3),0,IF(AND($DG$3&lt;=CODE(AF23),CODE(AF23)&lt;=$DI$3),0,1)),0)),1)</f>
        <v>0</v>
      </c>
      <c r="EC23" s="436">
        <f>IF(ISERROR(VLOOKUP(AH23,'環境依存文字（電子入札利用不可）'!$A:$A,1,FALSE))=TRUE,IF(SUBSTITUTE(AH23,"　","")="",0,IF($CV$3&lt;=CODE(AH23),IF(AND($DB$3&lt;=CODE(AH23),CODE(AH23)&lt;=$DD$3),0,IF(AND($DG$3&lt;=CODE(AH23),CODE(AH23)&lt;=$DI$3),0,1)),0)),1)</f>
        <v>0</v>
      </c>
      <c r="EE23" s="436">
        <f>IF(ISERROR(VLOOKUP(AJ23,'環境依存文字（電子入札利用不可）'!$A:$A,1,FALSE))=TRUE,IF(SUBSTITUTE(AJ23,"　","")="",0,IF($CV$3&lt;=CODE(AJ23),IF(AND($DB$3&lt;=CODE(AJ23),CODE(AJ23)&lt;=$DD$3),0,IF(AND($DG$3&lt;=CODE(AJ23),CODE(AJ23)&lt;=$DI$3),0,1)),0)),1)</f>
        <v>0</v>
      </c>
      <c r="EG23" s="436">
        <f>IF(ISERROR(VLOOKUP(AL23,'環境依存文字（電子入札利用不可）'!$A:$A,1,FALSE))=TRUE,IF(SUBSTITUTE(AL23,"　","")="",0,IF($CV$3&lt;=CODE(AL23),IF(AND($DB$3&lt;=CODE(AL23),CODE(AL23)&lt;=$DD$3),0,IF(AND($DG$3&lt;=CODE(AL23),CODE(AL23)&lt;=$DI$3),0,1)),0)),1)</f>
        <v>0</v>
      </c>
      <c r="EI23" s="436">
        <f>IF(ISERROR(VLOOKUP(AN23,'環境依存文字（電子入札利用不可）'!$A:$A,1,FALSE))=TRUE,IF(SUBSTITUTE(AN23,"　","")="",0,IF($CV$3&lt;=CODE(AN23),IF(AND($DB$3&lt;=CODE(AN23),CODE(AN23)&lt;=$DD$3),0,IF(AND($DG$3&lt;=CODE(AN23),CODE(AN23)&lt;=$DI$3),0,1)),0)),1)</f>
        <v>0</v>
      </c>
      <c r="EK23" s="436">
        <f>IF(ISERROR(VLOOKUP(AP23,'環境依存文字（電子入札利用不可）'!$A:$A,1,FALSE))=TRUE,IF(SUBSTITUTE(AP23,"　","")="",0,IF($CV$3&lt;=CODE(AP23),IF(AND($DB$3&lt;=CODE(AP23),CODE(AP23)&lt;=$DD$3),0,IF(AND($DG$3&lt;=CODE(AP23),CODE(AP23)&lt;=$DI$3),0,1)),0)),1)</f>
        <v>0</v>
      </c>
      <c r="EM23" s="436">
        <f>IF(ISERROR(VLOOKUP(AR23,'環境依存文字（電子入札利用不可）'!$A:$A,1,FALSE))=TRUE,IF(SUBSTITUTE(AR23,"　","")="",0,IF($CV$3&lt;=CODE(AR23),IF(AND($DB$3&lt;=CODE(AR23),CODE(AR23)&lt;=$DD$3),0,IF(AND($DG$3&lt;=CODE(AR23),CODE(AR23)&lt;=$DI$3),0,1)),0)),1)</f>
        <v>0</v>
      </c>
      <c r="EO23" s="436">
        <f>IF(ISERROR(VLOOKUP(AT23,'環境依存文字（電子入札利用不可）'!$A:$A,1,FALSE))=TRUE,IF(SUBSTITUTE(AT23,"　","")="",0,IF($CV$3&lt;=CODE(AT23),IF(AND($DB$3&lt;=CODE(AT23),CODE(AT23)&lt;=$DD$3),0,IF(AND($DG$3&lt;=CODE(AT23),CODE(AT23)&lt;=$DI$3),0,1)),0)),1)</f>
        <v>0</v>
      </c>
      <c r="EQ23" s="436">
        <f>IF(ISERROR(VLOOKUP(AV23,'環境依存文字（電子入札利用不可）'!$A:$A,1,FALSE))=TRUE,IF(SUBSTITUTE(AV23,"　","")="",0,IF($CV$3&lt;=CODE(AV23),IF(AND($DB$3&lt;=CODE(AV23),CODE(AV23)&lt;=$DD$3),0,IF(AND($DG$3&lt;=CODE(AV23),CODE(AV23)&lt;=$DI$3),0,1)),0)),1)</f>
        <v>0</v>
      </c>
      <c r="ES23" s="436">
        <f>IF(ISERROR(VLOOKUP(AX23,'環境依存文字（電子入札利用不可）'!$A:$A,1,FALSE))=TRUE,IF(SUBSTITUTE(AX23,"　","")="",0,IF($CV$3&lt;=CODE(AX23),IF(AND($DB$3&lt;=CODE(AX23),CODE(AX23)&lt;=$DD$3),0,IF(AND($DG$3&lt;=CODE(AX23),CODE(AX23)&lt;=$DI$3),0,1)),0)),1)</f>
        <v>0</v>
      </c>
      <c r="EU23" s="436">
        <f>IF(ISERROR(VLOOKUP(AZ23,'環境依存文字（電子入札利用不可）'!$A:$A,1,FALSE))=TRUE,IF(SUBSTITUTE(AZ23,"　","")="",0,IF($CV$3&lt;=CODE(AZ23),IF(AND($DB$3&lt;=CODE(AZ23),CODE(AZ23)&lt;=$DD$3),0,IF(AND($DG$3&lt;=CODE(AZ23),CODE(AZ23)&lt;=$DI$3),0,1)),0)),1)</f>
        <v>0</v>
      </c>
      <c r="EW23" s="436">
        <f>IF(ISERROR(VLOOKUP(BB23,'環境依存文字（電子入札利用不可）'!$A:$A,1,FALSE))=TRUE,IF(SUBSTITUTE(BB23,"　","")="",0,IF($CV$3&lt;=CODE(BB23),IF(AND($DB$3&lt;=CODE(BB23),CODE(BB23)&lt;=$DD$3),0,IF(AND($DG$3&lt;=CODE(BB23),CODE(BB23)&lt;=$DI$3),0,1)),0)),1)</f>
        <v>0</v>
      </c>
      <c r="EY23" s="436">
        <f>IF(ISERROR(VLOOKUP(BD23,'環境依存文字（電子入札利用不可）'!$A:$A,1,FALSE))=TRUE,IF(SUBSTITUTE(BD23,"　","")="",0,IF($CV$3&lt;=CODE(BD23),IF(AND($DB$3&lt;=CODE(BD23),CODE(BD23)&lt;=$DD$3),0,IF(AND($DG$3&lt;=CODE(BD23),CODE(BD23)&lt;=$DI$3),0,1)),0)),1)</f>
        <v>0</v>
      </c>
      <c r="FA23" s="436">
        <f>IF(ISERROR(VLOOKUP(BF23,'環境依存文字（電子入札利用不可）'!$A:$A,1,FALSE))=TRUE,IF(SUBSTITUTE(BF23,"　","")="",0,IF($CV$3&lt;=CODE(BF23),IF(AND($DB$3&lt;=CODE(BF23),CODE(BF23)&lt;=$DD$3),0,IF(AND($DG$3&lt;=CODE(BF23),CODE(BF23)&lt;=$DI$3),0,1)),0)),1)</f>
        <v>0</v>
      </c>
      <c r="FC23" s="436">
        <f>IF(ISERROR(VLOOKUP(BH23,'環境依存文字（電子入札利用不可）'!$A:$A,1,FALSE))=TRUE,IF(SUBSTITUTE(BH23,"　","")="",0,IF($CV$3&lt;=CODE(BH23),IF(AND($DB$3&lt;=CODE(BH23),CODE(BH23)&lt;=$DD$3),0,IF(AND($DG$3&lt;=CODE(BH23),CODE(BH23)&lt;=$DI$3),0,1)),0)),1)</f>
        <v>0</v>
      </c>
      <c r="FE23" s="436">
        <f>IF(ISERROR(VLOOKUP(BJ23,'環境依存文字（電子入札利用不可）'!$A:$A,1,FALSE))=TRUE,IF(SUBSTITUTE(BJ23,"　","")="",0,IF($CV$3&lt;=CODE(BJ23),IF(AND($DB$3&lt;=CODE(BJ23),CODE(BJ23)&lt;=$DD$3),0,IF(AND($DG$3&lt;=CODE(BJ23),CODE(BJ23)&lt;=$DI$3),0,1)),0)),1)</f>
        <v>0</v>
      </c>
      <c r="FG23" s="436">
        <f>IF(ISERROR(VLOOKUP(BL23,'環境依存文字（電子入札利用不可）'!$A:$A,1,FALSE))=TRUE,IF(SUBSTITUTE(BL23,"　","")="",0,IF($CV$3&lt;=CODE(BL23),IF(AND($DB$3&lt;=CODE(BL23),CODE(BL23)&lt;=$DD$3),0,IF(AND($DG$3&lt;=CODE(BL23),CODE(BL23)&lt;=$DI$3),0,1)),0)),1)</f>
        <v>0</v>
      </c>
      <c r="FI23" s="436">
        <f>IF(ISERROR(VLOOKUP(BN23,'環境依存文字（電子入札利用不可）'!$A:$A,1,FALSE))=TRUE,IF(SUBSTITUTE(BN23,"　","")="",0,IF($CV$3&lt;=CODE(BN23),IF(AND($DB$3&lt;=CODE(BN23),CODE(BN23)&lt;=$DD$3),0,IF(AND($DG$3&lt;=CODE(BN23),CODE(BN23)&lt;=$DI$3),0,1)),0)),1)</f>
        <v>0</v>
      </c>
      <c r="FK23" s="436">
        <f>IF(ISERROR(VLOOKUP(BP23,'環境依存文字（電子入札利用不可）'!$A:$A,1,FALSE))=TRUE,IF(SUBSTITUTE(BP23,"　","")="",0,IF($CV$3&lt;=CODE(BP23),IF(AND($DB$3&lt;=CODE(BP23),CODE(BP23)&lt;=$DD$3),0,IF(AND($DG$3&lt;=CODE(BP23),CODE(BP23)&lt;=$DI$3),0,1)),0)),1)</f>
        <v>0</v>
      </c>
    </row>
    <row r="24" spans="1:167" s="436" customFormat="1" ht="23.25" customHeight="1">
      <c r="A24" s="26" t="s">
        <v>46</v>
      </c>
      <c r="B24" s="1029" t="str">
        <f>+IF(入力シート!$H28="","",MID(入力シート!$H28,入力シート!BJ$19,1))</f>
        <v/>
      </c>
      <c r="C24" s="1018"/>
      <c r="D24" s="1017" t="str">
        <f>+IF(入力シート!$H28="","",MID(入力シート!$H28,入力シート!BL$19,1))</f>
        <v/>
      </c>
      <c r="E24" s="1018"/>
      <c r="F24" s="1017" t="str">
        <f>+IF(入力シート!$H28="","",MID(入力シート!$H28,入力シート!BN$19,1))</f>
        <v/>
      </c>
      <c r="G24" s="1018"/>
      <c r="H24" s="1017" t="str">
        <f>+IF(入力シート!$H28="","",MID(入力シート!$H28,入力シート!BP$19,1))</f>
        <v/>
      </c>
      <c r="I24" s="1018"/>
      <c r="J24" s="1017" t="str">
        <f>+IF(入力シート!$H28="","",MID(入力シート!$H28,入力シート!BR$19,1))</f>
        <v/>
      </c>
      <c r="K24" s="1018"/>
      <c r="L24" s="1017" t="str">
        <f>+IF(入力シート!$H28="","",MID(入力シート!$H28,入力シート!BT$19,1))</f>
        <v/>
      </c>
      <c r="M24" s="1018"/>
      <c r="N24" s="1017" t="str">
        <f>+IF(入力シート!$H28="","",MID(入力シート!$H28,入力シート!BV$19,1))</f>
        <v/>
      </c>
      <c r="O24" s="1018"/>
      <c r="P24" s="1017" t="str">
        <f>+IF(入力シート!$H28="","",MID(入力シート!$H28,入力シート!BX$19,1))</f>
        <v/>
      </c>
      <c r="Q24" s="1021"/>
      <c r="R24" s="1022" t="str">
        <f>+IF(入力シート!$L28="","",MID(入力シート!$L28,入力シート!BJ$20,1))</f>
        <v/>
      </c>
      <c r="S24" s="913"/>
      <c r="T24" s="913" t="str">
        <f>+IF(入力シート!$L28="","",MID(入力シート!$L28,入力シート!BL$20,1))</f>
        <v/>
      </c>
      <c r="U24" s="913"/>
      <c r="V24" s="913" t="str">
        <f>+IF(入力シート!$L28="","",MID(入力シート!$L28,入力シート!BN$20,1))</f>
        <v/>
      </c>
      <c r="W24" s="913"/>
      <c r="X24" s="913" t="str">
        <f>+IF(入力シート!$L28="","",MID(入力シート!$L28,入力シート!BP$20,1))</f>
        <v/>
      </c>
      <c r="Y24" s="913"/>
      <c r="Z24" s="913" t="str">
        <f>+IF(入力シート!$L28="","",MID(入力シート!$L28,入力シート!BR$20,1))</f>
        <v/>
      </c>
      <c r="AA24" s="913"/>
      <c r="AB24" s="913" t="str">
        <f>+IF(入力シート!$L28="","",MID(入力シート!$L28,入力シート!BT$20,1))</f>
        <v/>
      </c>
      <c r="AC24" s="913"/>
      <c r="AD24" s="913" t="str">
        <f>+IF(入力シート!$L28="","",MID(入力シート!$L28,入力シート!BV$20,1))</f>
        <v/>
      </c>
      <c r="AE24" s="913"/>
      <c r="AF24" s="913" t="str">
        <f>+IF(入力シート!$L28="","",MID(入力シート!$L28,入力シート!BX$20,1))</f>
        <v/>
      </c>
      <c r="AG24" s="913"/>
      <c r="AH24" s="913" t="str">
        <f>+IF(入力シート!$L28="","",MID(入力シート!$L28,入力シート!BZ$20,1))</f>
        <v/>
      </c>
      <c r="AI24" s="913"/>
      <c r="AJ24" s="913" t="str">
        <f>+IF(入力シート!$L28="","",MID(入力シート!$L28,入力シート!CB$20,1))</f>
        <v/>
      </c>
      <c r="AK24" s="913"/>
      <c r="AL24" s="913" t="str">
        <f>+IF(入力シート!$L28="","",MID(入力シート!$L28,入力シート!CD$20,1))</f>
        <v/>
      </c>
      <c r="AM24" s="913"/>
      <c r="AN24" s="913" t="str">
        <f>+IF(入力シート!$L28="","",MID(入力シート!$L28,入力シート!CF$20,1))</f>
        <v/>
      </c>
      <c r="AO24" s="913"/>
      <c r="AP24" s="913" t="str">
        <f>+IF(入力シート!$L28="","",MID(入力シート!$L28,入力シート!CH$20,1))</f>
        <v/>
      </c>
      <c r="AQ24" s="913"/>
      <c r="AR24" s="913" t="str">
        <f>+IF(入力シート!$L28="","",MID(入力シート!$L28,入力シート!CJ$20,1))</f>
        <v/>
      </c>
      <c r="AS24" s="913"/>
      <c r="AT24" s="913" t="str">
        <f>+IF(入力シート!$L28="","",MID(入力シート!$L28,入力シート!CL$20,1))</f>
        <v/>
      </c>
      <c r="AU24" s="913"/>
      <c r="AV24" s="913" t="str">
        <f>+IF(入力シート!$L28="","",MID(入力シート!$L28,入力シート!CN$20,1))</f>
        <v/>
      </c>
      <c r="AW24" s="913"/>
      <c r="AX24" s="913" t="str">
        <f>+IF(入力シート!$L28="","",MID(入力シート!$L28,入力シート!CP$20,1))</f>
        <v/>
      </c>
      <c r="AY24" s="913"/>
      <c r="AZ24" s="913" t="str">
        <f>+IF(入力シート!$L28="","",MID(入力シート!$L28,入力シート!CR$20,1))</f>
        <v/>
      </c>
      <c r="BA24" s="913"/>
      <c r="BB24" s="913" t="str">
        <f>+IF(入力シート!$L28="","",MID(入力シート!$L28,入力シート!CT$20,1))</f>
        <v/>
      </c>
      <c r="BC24" s="913"/>
      <c r="BD24" s="913" t="str">
        <f>+IF(入力シート!$L28="","",MID(入力シート!$L28,入力シート!CV$20,1))</f>
        <v/>
      </c>
      <c r="BE24" s="913"/>
      <c r="BF24" s="913" t="str">
        <f>+IF(入力シート!$L28="","",MID(入力シート!$L28,入力シート!CX$20,1))</f>
        <v/>
      </c>
      <c r="BG24" s="913"/>
      <c r="BH24" s="913" t="str">
        <f>+IF(入力シート!$L28="","",MID(入力シート!$L28,入力シート!CZ$20,1))</f>
        <v/>
      </c>
      <c r="BI24" s="913"/>
      <c r="BJ24" s="913" t="str">
        <f>+IF(入力シート!$L28="","",MID(入力シート!$L28,入力シート!DB$20,1))</f>
        <v/>
      </c>
      <c r="BK24" s="913"/>
      <c r="BL24" s="913" t="str">
        <f>+IF(入力シート!$L28="","",MID(入力シート!$L28,入力シート!DD$20,1))</f>
        <v/>
      </c>
      <c r="BM24" s="913"/>
      <c r="BN24" s="913" t="str">
        <f>+IF(入力シート!$L28="","",MID(入力シート!$L28,入力シート!DF$20,1))</f>
        <v/>
      </c>
      <c r="BO24" s="913"/>
      <c r="BP24" s="913" t="str">
        <f>+IF(入力シート!$L28="","",MID(入力シート!$L28,入力シート!DH$20,1))</f>
        <v/>
      </c>
      <c r="BQ24" s="1031"/>
      <c r="BR24" s="1029" t="str">
        <f>+IF(入力シート!W28="○",1,"")</f>
        <v/>
      </c>
      <c r="BS24" s="1030"/>
      <c r="BT24" s="448" t="str">
        <f>+IF(MID(TEXT(入力シート!Y28,"000#"),1,1)="0","",MID(TEXT(入力シート!Y28,"000#"),1,1))</f>
        <v/>
      </c>
      <c r="BU24" s="449" t="str">
        <f>+IF(AND(BT24="",MID(TEXT(入力シート!Y28,"000#"),2,1)="0"),"",MID(TEXT(入力シート!Y28,"000#"),2,1))</f>
        <v/>
      </c>
      <c r="BV24" s="450" t="str">
        <f>+IF(AND(BU24="",MID(TEXT(入力シート!Y28,"000#"),3,1)="0"),"",MID(TEXT(入力シート!Y28,"000#"),3,1))</f>
        <v/>
      </c>
      <c r="BW24" s="451" t="str">
        <f>+IF(AND(BV24="",MID(TEXT(入力シート!Y28,"000#"),4,1)="0"),"",MID(TEXT(入力シート!Y28,"000#"),4,1))</f>
        <v/>
      </c>
      <c r="BX24" s="463" t="str">
        <f>+IF(入力シート!AA28="","",IF(MID(TEXT(入力シート!AA28,"00#"),1,1)="","",MID(TEXT(入力シート!AA28,"00#"),1,1)))</f>
        <v/>
      </c>
      <c r="BY24" s="464" t="str">
        <f>+IF(入力シート!AA28="","",IF(MID(TEXT(入力シート!AA28,"00#"),2,1)="","",MID(TEXT(入力シート!AA28,"00#"),2,1)))</f>
        <v/>
      </c>
      <c r="BZ24" s="465" t="str">
        <f>+IF(入力シート!AA28="","",IF(MID(TEXT(入力シート!AA28,"00#"),3,1)="","",MID(TEXT(入力シート!AA28,"00#"),3,1)))</f>
        <v/>
      </c>
      <c r="CA24" s="455" t="s">
        <v>34</v>
      </c>
      <c r="CB24" s="466" t="str">
        <f>+IF(入力シート!AD28="","",IF(MID(TEXT(入力シート!AD28,"000#"),1,1)="","",MID(TEXT(入力シート!AD28,"000#"),1,1)))</f>
        <v/>
      </c>
      <c r="CC24" s="457" t="str">
        <f>+IF(入力シート!AD28="","",IF(MID(TEXT(入力シート!AD28,"000#"),2,1)="","",MID(TEXT(入力シート!AD28,"000#"),2,1)))</f>
        <v/>
      </c>
      <c r="CD24" s="457" t="str">
        <f>+IF(入力シート!AD28="","",IF(MID(TEXT(入力シート!AD28,"000#"),3,1)="","",MID(TEXT(入力シート!AD28,"000#"),3,1)))</f>
        <v/>
      </c>
      <c r="CE24" s="458" t="str">
        <f>+IF(入力シート!AD28="","",IF(MID(TEXT(入力シート!AD28,"000#"),4,1)="","",MID(TEXT(入力シート!AD28,"000#"),4,1)))</f>
        <v/>
      </c>
      <c r="CF24" s="466" t="str">
        <f>+IF(入力シート!$AZ28="","",MID(入力シート!$AZ28,入力シート!BJ$16,1))</f>
        <v>-</v>
      </c>
      <c r="CG24" s="464" t="str">
        <f>+IF(入力シート!$AZ28="","",MID(入力シート!$AZ28,入力シート!BK$16,1))</f>
        <v>-</v>
      </c>
      <c r="CH24" s="464" t="str">
        <f>+IF(入力シート!$AZ28="","",MID(入力シート!$AZ28,入力シート!BL$16,1))</f>
        <v/>
      </c>
      <c r="CI24" s="464" t="str">
        <f>+IF(入力シート!$AZ28="","",MID(入力シート!$AZ28,入力シート!BM$16,1))</f>
        <v/>
      </c>
      <c r="CJ24" s="464" t="str">
        <f>+IF(入力シート!$AZ28="","",MID(入力シート!$AZ28,入力シート!BN$16,1))</f>
        <v/>
      </c>
      <c r="CK24" s="464" t="str">
        <f>+IF(入力シート!$AZ28="","",MID(入力シート!$AZ28,入力シート!BO$16,1))</f>
        <v/>
      </c>
      <c r="CL24" s="464" t="str">
        <f>+IF(入力シート!$AZ28="","",MID(入力シート!$AZ28,入力シート!BP$16,1))</f>
        <v/>
      </c>
      <c r="CM24" s="457" t="str">
        <f>+IF(入力シート!$AZ28="","",MID(入力シート!$AZ28,入力シート!BQ$16,1))</f>
        <v/>
      </c>
      <c r="CN24" s="457" t="str">
        <f>+IF(入力シート!$AZ28="","",MID(入力シート!$AZ28,入力シート!BR$16,1))</f>
        <v/>
      </c>
      <c r="CO24" s="457" t="str">
        <f>+IF(入力シート!$AZ28="","",MID(入力シート!$AZ28,入力シート!BS$16,1))</f>
        <v/>
      </c>
      <c r="CP24" s="467" t="str">
        <f>+IF(入力シート!$AZ28="","",MID(入力シート!$AZ28,入力シート!BT$16,1))</f>
        <v/>
      </c>
      <c r="CQ24" s="458" t="str">
        <f>+IF(入力シート!$AZ28="","",MID(入力シート!$AZ28,入力シート!BU$16,1))</f>
        <v/>
      </c>
      <c r="CS24" s="643"/>
      <c r="CU24" s="643">
        <f t="shared" si="0"/>
        <v>0</v>
      </c>
      <c r="CW24" s="436">
        <f>IF(ISERROR(VLOOKUP(B24,'環境依存文字（電子入札利用不可）'!$A:$A,1,FALSE))=TRUE,IF(SUBSTITUTE(B24,"　","")="",0,IF($CV$3&lt;=CODE(B24),IF(AND($DB$3&lt;=CODE(B24),CODE(B24)&lt;=$DD$3),0,IF(AND($DG$3&lt;=CODE(B24),CODE(B24)&lt;=$DI$3),0,1)),0)),1)</f>
        <v>0</v>
      </c>
      <c r="CY24" s="436">
        <f>IF(ISERROR(VLOOKUP(D24,'環境依存文字（電子入札利用不可）'!$A:$A,1,FALSE))=TRUE,IF(SUBSTITUTE(D24,"　","")="",0,IF($CV$3&lt;=CODE(D24),IF(AND($DB$3&lt;=CODE(D24),CODE(D24)&lt;=$DD$3),0,IF(AND($DG$3&lt;=CODE(D24),CODE(D24)&lt;=$DI$3),0,1)),0)),1)</f>
        <v>0</v>
      </c>
      <c r="DA24" s="436">
        <f>IF(ISERROR(VLOOKUP(F24,'環境依存文字（電子入札利用不可）'!$A:$A,1,FALSE))=TRUE,IF(SUBSTITUTE(F24,"　","")="",0,IF($CV$3&lt;=CODE(F24),IF(AND($DB$3&lt;=CODE(F24),CODE(F24)&lt;=$DD$3),0,IF(AND($DG$3&lt;=CODE(F24),CODE(F24)&lt;=$DI$3),0,1)),0)),1)</f>
        <v>0</v>
      </c>
      <c r="DC24" s="436">
        <f>IF(ISERROR(VLOOKUP(H24,'環境依存文字（電子入札利用不可）'!$A:$A,1,FALSE))=TRUE,IF(SUBSTITUTE(H24,"　","")="",0,IF($CV$3&lt;=CODE(H24),IF(AND($DB$3&lt;=CODE(H24),CODE(H24)&lt;=$DD$3),0,IF(AND($DG$3&lt;=CODE(H24),CODE(H24)&lt;=$DI$3),0,1)),0)),1)</f>
        <v>0</v>
      </c>
      <c r="DE24" s="436">
        <f>IF(ISERROR(VLOOKUP(J24,'環境依存文字（電子入札利用不可）'!$A:$A,1,FALSE))=TRUE,IF(SUBSTITUTE(J24,"　","")="",0,IF($CV$3&lt;=CODE(J24),IF(AND($DB$3&lt;=CODE(J24),CODE(J24)&lt;=$DD$3),0,IF(AND($DG$3&lt;=CODE(J24),CODE(J24)&lt;=$DI$3),0,1)),0)),1)</f>
        <v>0</v>
      </c>
      <c r="DG24" s="436">
        <f>IF(ISERROR(VLOOKUP(L24,'環境依存文字（電子入札利用不可）'!$A:$A,1,FALSE))=TRUE,IF(SUBSTITUTE(L24,"　","")="",0,IF($CV$3&lt;=CODE(L24),IF(AND($DB$3&lt;=CODE(L24),CODE(L24)&lt;=$DD$3),0,IF(AND($DG$3&lt;=CODE(L24),CODE(L24)&lt;=$DI$3),0,1)),0)),1)</f>
        <v>0</v>
      </c>
      <c r="DI24" s="436">
        <f>IF(ISERROR(VLOOKUP(N24,'環境依存文字（電子入札利用不可）'!$A:$A,1,FALSE))=TRUE,IF(SUBSTITUTE(N24,"　","")="",0,IF($CV$3&lt;=CODE(N24),IF(AND($DB$3&lt;=CODE(N24),CODE(N24)&lt;=$DD$3),0,IF(AND($DG$3&lt;=CODE(N24),CODE(N24)&lt;=$DI$3),0,1)),0)),1)</f>
        <v>0</v>
      </c>
      <c r="DK24" s="436">
        <f>IF(ISERROR(VLOOKUP(P24,'環境依存文字（電子入札利用不可）'!$A:$A,1,FALSE))=TRUE,IF(SUBSTITUTE(P24,"　","")="",0,IF($CV$3&lt;=CODE(P24),IF(AND($DB$3&lt;=CODE(P24),CODE(P24)&lt;=$DD$3),0,IF(AND($DG$3&lt;=CODE(P24),CODE(P24)&lt;=$DI$3),0,1)),0)),1)</f>
        <v>0</v>
      </c>
      <c r="DM24" s="436">
        <f>IF(ISERROR(VLOOKUP(R24,'環境依存文字（電子入札利用不可）'!$A:$A,1,FALSE))=TRUE,IF(SUBSTITUTE(R24,"　","")="",0,IF($CV$3&lt;=CODE(R24),IF(AND($DB$3&lt;=CODE(R24),CODE(R24)&lt;=$DD$3),0,IF(AND($DG$3&lt;=CODE(R24),CODE(R24)&lt;=$DI$3),0,1)),0)),1)</f>
        <v>0</v>
      </c>
      <c r="DO24" s="436">
        <f>IF(ISERROR(VLOOKUP(T24,'環境依存文字（電子入札利用不可）'!$A:$A,1,FALSE))=TRUE,IF(SUBSTITUTE(T24,"　","")="",0,IF($CV$3&lt;=CODE(T24),IF(AND($DB$3&lt;=CODE(T24),CODE(T24)&lt;=$DD$3),0,IF(AND($DG$3&lt;=CODE(T24),CODE(T24)&lt;=$DI$3),0,1)),0)),1)</f>
        <v>0</v>
      </c>
      <c r="DQ24" s="436">
        <f>IF(ISERROR(VLOOKUP(V24,'環境依存文字（電子入札利用不可）'!$A:$A,1,FALSE))=TRUE,IF(SUBSTITUTE(V24,"　","")="",0,IF($CV$3&lt;=CODE(V24),IF(AND($DB$3&lt;=CODE(V24),CODE(V24)&lt;=$DD$3),0,IF(AND($DG$3&lt;=CODE(V24),CODE(V24)&lt;=$DI$3),0,1)),0)),1)</f>
        <v>0</v>
      </c>
      <c r="DS24" s="436">
        <f>IF(ISERROR(VLOOKUP(X24,'環境依存文字（電子入札利用不可）'!$A:$A,1,FALSE))=TRUE,IF(SUBSTITUTE(X24,"　","")="",0,IF($CV$3&lt;=CODE(X24),IF(AND($DB$3&lt;=CODE(X24),CODE(X24)&lt;=$DD$3),0,IF(AND($DG$3&lt;=CODE(X24),CODE(X24)&lt;=$DI$3),0,1)),0)),1)</f>
        <v>0</v>
      </c>
      <c r="DU24" s="436">
        <f>IF(ISERROR(VLOOKUP(Z24,'環境依存文字（電子入札利用不可）'!$A:$A,1,FALSE))=TRUE,IF(SUBSTITUTE(Z24,"　","")="",0,IF($CV$3&lt;=CODE(Z24),IF(AND($DB$3&lt;=CODE(Z24),CODE(Z24)&lt;=$DD$3),0,IF(AND($DG$3&lt;=CODE(Z24),CODE(Z24)&lt;=$DI$3),0,1)),0)),1)</f>
        <v>0</v>
      </c>
      <c r="DW24" s="436">
        <f>IF(ISERROR(VLOOKUP(AB24,'環境依存文字（電子入札利用不可）'!$A:$A,1,FALSE))=TRUE,IF(SUBSTITUTE(AB24,"　","")="",0,IF($CV$3&lt;=CODE(AB24),IF(AND($DB$3&lt;=CODE(AB24),CODE(AB24)&lt;=$DD$3),0,IF(AND($DG$3&lt;=CODE(AB24),CODE(AB24)&lt;=$DI$3),0,1)),0)),1)</f>
        <v>0</v>
      </c>
      <c r="DY24" s="436">
        <f>IF(ISERROR(VLOOKUP(AD24,'環境依存文字（電子入札利用不可）'!$A:$A,1,FALSE))=TRUE,IF(SUBSTITUTE(AD24,"　","")="",0,IF($CV$3&lt;=CODE(AD24),IF(AND($DB$3&lt;=CODE(AD24),CODE(AD24)&lt;=$DD$3),0,IF(AND($DG$3&lt;=CODE(AD24),CODE(AD24)&lt;=$DI$3),0,1)),0)),1)</f>
        <v>0</v>
      </c>
      <c r="EA24" s="436">
        <f>IF(ISERROR(VLOOKUP(AF24,'環境依存文字（電子入札利用不可）'!$A:$A,1,FALSE))=TRUE,IF(SUBSTITUTE(AF24,"　","")="",0,IF($CV$3&lt;=CODE(AF24),IF(AND($DB$3&lt;=CODE(AF24),CODE(AF24)&lt;=$DD$3),0,IF(AND($DG$3&lt;=CODE(AF24),CODE(AF24)&lt;=$DI$3),0,1)),0)),1)</f>
        <v>0</v>
      </c>
      <c r="EC24" s="436">
        <f>IF(ISERROR(VLOOKUP(AH24,'環境依存文字（電子入札利用不可）'!$A:$A,1,FALSE))=TRUE,IF(SUBSTITUTE(AH24,"　","")="",0,IF($CV$3&lt;=CODE(AH24),IF(AND($DB$3&lt;=CODE(AH24),CODE(AH24)&lt;=$DD$3),0,IF(AND($DG$3&lt;=CODE(AH24),CODE(AH24)&lt;=$DI$3),0,1)),0)),1)</f>
        <v>0</v>
      </c>
      <c r="EE24" s="436">
        <f>IF(ISERROR(VLOOKUP(AJ24,'環境依存文字（電子入札利用不可）'!$A:$A,1,FALSE))=TRUE,IF(SUBSTITUTE(AJ24,"　","")="",0,IF($CV$3&lt;=CODE(AJ24),IF(AND($DB$3&lt;=CODE(AJ24),CODE(AJ24)&lt;=$DD$3),0,IF(AND($DG$3&lt;=CODE(AJ24),CODE(AJ24)&lt;=$DI$3),0,1)),0)),1)</f>
        <v>0</v>
      </c>
      <c r="EG24" s="436">
        <f>IF(ISERROR(VLOOKUP(AL24,'環境依存文字（電子入札利用不可）'!$A:$A,1,FALSE))=TRUE,IF(SUBSTITUTE(AL24,"　","")="",0,IF($CV$3&lt;=CODE(AL24),IF(AND($DB$3&lt;=CODE(AL24),CODE(AL24)&lt;=$DD$3),0,IF(AND($DG$3&lt;=CODE(AL24),CODE(AL24)&lt;=$DI$3),0,1)),0)),1)</f>
        <v>0</v>
      </c>
      <c r="EI24" s="436">
        <f>IF(ISERROR(VLOOKUP(AN24,'環境依存文字（電子入札利用不可）'!$A:$A,1,FALSE))=TRUE,IF(SUBSTITUTE(AN24,"　","")="",0,IF($CV$3&lt;=CODE(AN24),IF(AND($DB$3&lt;=CODE(AN24),CODE(AN24)&lt;=$DD$3),0,IF(AND($DG$3&lt;=CODE(AN24),CODE(AN24)&lt;=$DI$3),0,1)),0)),1)</f>
        <v>0</v>
      </c>
      <c r="EK24" s="436">
        <f>IF(ISERROR(VLOOKUP(AP24,'環境依存文字（電子入札利用不可）'!$A:$A,1,FALSE))=TRUE,IF(SUBSTITUTE(AP24,"　","")="",0,IF($CV$3&lt;=CODE(AP24),IF(AND($DB$3&lt;=CODE(AP24),CODE(AP24)&lt;=$DD$3),0,IF(AND($DG$3&lt;=CODE(AP24),CODE(AP24)&lt;=$DI$3),0,1)),0)),1)</f>
        <v>0</v>
      </c>
      <c r="EM24" s="436">
        <f>IF(ISERROR(VLOOKUP(AR24,'環境依存文字（電子入札利用不可）'!$A:$A,1,FALSE))=TRUE,IF(SUBSTITUTE(AR24,"　","")="",0,IF($CV$3&lt;=CODE(AR24),IF(AND($DB$3&lt;=CODE(AR24),CODE(AR24)&lt;=$DD$3),0,IF(AND($DG$3&lt;=CODE(AR24),CODE(AR24)&lt;=$DI$3),0,1)),0)),1)</f>
        <v>0</v>
      </c>
      <c r="EO24" s="436">
        <f>IF(ISERROR(VLOOKUP(AT24,'環境依存文字（電子入札利用不可）'!$A:$A,1,FALSE))=TRUE,IF(SUBSTITUTE(AT24,"　","")="",0,IF($CV$3&lt;=CODE(AT24),IF(AND($DB$3&lt;=CODE(AT24),CODE(AT24)&lt;=$DD$3),0,IF(AND($DG$3&lt;=CODE(AT24),CODE(AT24)&lt;=$DI$3),0,1)),0)),1)</f>
        <v>0</v>
      </c>
      <c r="EQ24" s="436">
        <f>IF(ISERROR(VLOOKUP(AV24,'環境依存文字（電子入札利用不可）'!$A:$A,1,FALSE))=TRUE,IF(SUBSTITUTE(AV24,"　","")="",0,IF($CV$3&lt;=CODE(AV24),IF(AND($DB$3&lt;=CODE(AV24),CODE(AV24)&lt;=$DD$3),0,IF(AND($DG$3&lt;=CODE(AV24),CODE(AV24)&lt;=$DI$3),0,1)),0)),1)</f>
        <v>0</v>
      </c>
      <c r="ES24" s="436">
        <f>IF(ISERROR(VLOOKUP(AX24,'環境依存文字（電子入札利用不可）'!$A:$A,1,FALSE))=TRUE,IF(SUBSTITUTE(AX24,"　","")="",0,IF($CV$3&lt;=CODE(AX24),IF(AND($DB$3&lt;=CODE(AX24),CODE(AX24)&lt;=$DD$3),0,IF(AND($DG$3&lt;=CODE(AX24),CODE(AX24)&lt;=$DI$3),0,1)),0)),1)</f>
        <v>0</v>
      </c>
      <c r="EU24" s="436">
        <f>IF(ISERROR(VLOOKUP(AZ24,'環境依存文字（電子入札利用不可）'!$A:$A,1,FALSE))=TRUE,IF(SUBSTITUTE(AZ24,"　","")="",0,IF($CV$3&lt;=CODE(AZ24),IF(AND($DB$3&lt;=CODE(AZ24),CODE(AZ24)&lt;=$DD$3),0,IF(AND($DG$3&lt;=CODE(AZ24),CODE(AZ24)&lt;=$DI$3),0,1)),0)),1)</f>
        <v>0</v>
      </c>
      <c r="EW24" s="436">
        <f>IF(ISERROR(VLOOKUP(BB24,'環境依存文字（電子入札利用不可）'!$A:$A,1,FALSE))=TRUE,IF(SUBSTITUTE(BB24,"　","")="",0,IF($CV$3&lt;=CODE(BB24),IF(AND($DB$3&lt;=CODE(BB24),CODE(BB24)&lt;=$DD$3),0,IF(AND($DG$3&lt;=CODE(BB24),CODE(BB24)&lt;=$DI$3),0,1)),0)),1)</f>
        <v>0</v>
      </c>
      <c r="EY24" s="436">
        <f>IF(ISERROR(VLOOKUP(BD24,'環境依存文字（電子入札利用不可）'!$A:$A,1,FALSE))=TRUE,IF(SUBSTITUTE(BD24,"　","")="",0,IF($CV$3&lt;=CODE(BD24),IF(AND($DB$3&lt;=CODE(BD24),CODE(BD24)&lt;=$DD$3),0,IF(AND($DG$3&lt;=CODE(BD24),CODE(BD24)&lt;=$DI$3),0,1)),0)),1)</f>
        <v>0</v>
      </c>
      <c r="FA24" s="436">
        <f>IF(ISERROR(VLOOKUP(BF24,'環境依存文字（電子入札利用不可）'!$A:$A,1,FALSE))=TRUE,IF(SUBSTITUTE(BF24,"　","")="",0,IF($CV$3&lt;=CODE(BF24),IF(AND($DB$3&lt;=CODE(BF24),CODE(BF24)&lt;=$DD$3),0,IF(AND($DG$3&lt;=CODE(BF24),CODE(BF24)&lt;=$DI$3),0,1)),0)),1)</f>
        <v>0</v>
      </c>
      <c r="FC24" s="436">
        <f>IF(ISERROR(VLOOKUP(BH24,'環境依存文字（電子入札利用不可）'!$A:$A,1,FALSE))=TRUE,IF(SUBSTITUTE(BH24,"　","")="",0,IF($CV$3&lt;=CODE(BH24),IF(AND($DB$3&lt;=CODE(BH24),CODE(BH24)&lt;=$DD$3),0,IF(AND($DG$3&lt;=CODE(BH24),CODE(BH24)&lt;=$DI$3),0,1)),0)),1)</f>
        <v>0</v>
      </c>
      <c r="FE24" s="436">
        <f>IF(ISERROR(VLOOKUP(BJ24,'環境依存文字（電子入札利用不可）'!$A:$A,1,FALSE))=TRUE,IF(SUBSTITUTE(BJ24,"　","")="",0,IF($CV$3&lt;=CODE(BJ24),IF(AND($DB$3&lt;=CODE(BJ24),CODE(BJ24)&lt;=$DD$3),0,IF(AND($DG$3&lt;=CODE(BJ24),CODE(BJ24)&lt;=$DI$3),0,1)),0)),1)</f>
        <v>0</v>
      </c>
      <c r="FG24" s="436">
        <f>IF(ISERROR(VLOOKUP(BL24,'環境依存文字（電子入札利用不可）'!$A:$A,1,FALSE))=TRUE,IF(SUBSTITUTE(BL24,"　","")="",0,IF($CV$3&lt;=CODE(BL24),IF(AND($DB$3&lt;=CODE(BL24),CODE(BL24)&lt;=$DD$3),0,IF(AND($DG$3&lt;=CODE(BL24),CODE(BL24)&lt;=$DI$3),0,1)),0)),1)</f>
        <v>0</v>
      </c>
      <c r="FI24" s="436">
        <f>IF(ISERROR(VLOOKUP(BN24,'環境依存文字（電子入札利用不可）'!$A:$A,1,FALSE))=TRUE,IF(SUBSTITUTE(BN24,"　","")="",0,IF($CV$3&lt;=CODE(BN24),IF(AND($DB$3&lt;=CODE(BN24),CODE(BN24)&lt;=$DD$3),0,IF(AND($DG$3&lt;=CODE(BN24),CODE(BN24)&lt;=$DI$3),0,1)),0)),1)</f>
        <v>0</v>
      </c>
      <c r="FK24" s="436">
        <f>IF(ISERROR(VLOOKUP(BP24,'環境依存文字（電子入札利用不可）'!$A:$A,1,FALSE))=TRUE,IF(SUBSTITUTE(BP24,"　","")="",0,IF($CV$3&lt;=CODE(BP24),IF(AND($DB$3&lt;=CODE(BP24),CODE(BP24)&lt;=$DD$3),0,IF(AND($DG$3&lt;=CODE(BP24),CODE(BP24)&lt;=$DI$3),0,1)),0)),1)</f>
        <v>0</v>
      </c>
    </row>
    <row r="25" spans="1:167" s="436" customFormat="1" ht="23.25" customHeight="1">
      <c r="A25" s="26"/>
      <c r="B25" s="1047" t="s">
        <v>47</v>
      </c>
      <c r="C25" s="1048"/>
      <c r="D25" s="1048"/>
      <c r="E25" s="1048"/>
      <c r="F25" s="1048"/>
      <c r="G25" s="1048"/>
      <c r="H25" s="1048"/>
      <c r="I25" s="1048"/>
      <c r="J25" s="1048"/>
      <c r="K25" s="1048"/>
      <c r="L25" s="1048"/>
      <c r="M25" s="1048"/>
      <c r="N25" s="1048"/>
      <c r="O25" s="1048"/>
      <c r="P25" s="1048"/>
      <c r="Q25" s="1048"/>
      <c r="R25" s="1022" t="str">
        <f>+IF(入力シート!$L31="","",MID(入力シート!$L31,入力シート!BJ$20,1))</f>
        <v/>
      </c>
      <c r="S25" s="913"/>
      <c r="T25" s="1017" t="str">
        <f>+IF(入力シート!$L31="","",MID(入力シート!$L31,入力シート!BL$20,1))</f>
        <v/>
      </c>
      <c r="U25" s="1018"/>
      <c r="V25" s="1017" t="str">
        <f>+IF(入力シート!$L31="","",MID(入力シート!$L31,入力シート!BN$20,1))</f>
        <v/>
      </c>
      <c r="W25" s="1018"/>
      <c r="X25" s="1017" t="str">
        <f>+IF(入力シート!$L31="","",MID(入力シート!$L31,入力シート!BP$20,1))</f>
        <v/>
      </c>
      <c r="Y25" s="1018"/>
      <c r="Z25" s="1017" t="str">
        <f>+IF(入力シート!$L31="","",MID(入力シート!$L31,入力シート!BR$20,1))</f>
        <v/>
      </c>
      <c r="AA25" s="1018"/>
      <c r="AB25" s="1017" t="str">
        <f>+IF(入力シート!$L31="","",MID(入力シート!$L31,入力シート!BT$20,1))</f>
        <v/>
      </c>
      <c r="AC25" s="1018"/>
      <c r="AD25" s="1017" t="str">
        <f>+IF(入力シート!$L31="","",MID(入力シート!$L31,入力シート!BV$20,1))</f>
        <v/>
      </c>
      <c r="AE25" s="1018"/>
      <c r="AF25" s="1017" t="str">
        <f>+IF(入力シート!$L31="","",MID(入力シート!$L31,入力シート!BX$20,1))</f>
        <v/>
      </c>
      <c r="AG25" s="1018"/>
      <c r="AH25" s="1017" t="str">
        <f>+IF(入力シート!$L31="","",MID(入力シート!$L31,入力シート!BZ$20,1))</f>
        <v/>
      </c>
      <c r="AI25" s="1018"/>
      <c r="AJ25" s="1017" t="str">
        <f>+IF(入力シート!$L31="","",MID(入力シート!$L31,入力シート!CB$20,1))</f>
        <v/>
      </c>
      <c r="AK25" s="1018"/>
      <c r="AL25" s="1017" t="str">
        <f>+IF(入力シート!$L31="","",MID(入力シート!$L31,入力シート!CD$20,1))</f>
        <v/>
      </c>
      <c r="AM25" s="1018"/>
      <c r="AN25" s="1017" t="str">
        <f>+IF(入力シート!$L31="","",MID(入力シート!$L31,入力シート!CF$20,1))</f>
        <v/>
      </c>
      <c r="AO25" s="1018"/>
      <c r="AP25" s="1017" t="str">
        <f>+IF(入力シート!$L31="","",MID(入力シート!$L31,入力シート!CH$20,1))</f>
        <v/>
      </c>
      <c r="AQ25" s="1018"/>
      <c r="AR25" s="1017" t="str">
        <f>+IF(入力シート!$L31="","",MID(入力シート!$L31,入力シート!CJ$20,1))</f>
        <v/>
      </c>
      <c r="AS25" s="1018"/>
      <c r="AT25" s="1017" t="str">
        <f>+IF(入力シート!$L31="","",MID(入力シート!$L31,入力シート!CL$20,1))</f>
        <v/>
      </c>
      <c r="AU25" s="1018"/>
      <c r="AV25" s="1017" t="str">
        <f>+IF(入力シート!$L31="","",MID(入力シート!$L31,入力シート!CN$20,1))</f>
        <v/>
      </c>
      <c r="AW25" s="1018"/>
      <c r="AX25" s="1017" t="str">
        <f>+IF(入力シート!$L31="","",MID(入力シート!$L31,入力シート!CP$20,1))</f>
        <v/>
      </c>
      <c r="AY25" s="1018"/>
      <c r="AZ25" s="1017" t="str">
        <f>+IF(入力シート!$L31="","",MID(入力シート!$L31,入力シート!CR$20,1))</f>
        <v/>
      </c>
      <c r="BA25" s="1018"/>
      <c r="BB25" s="1017" t="str">
        <f>+IF(入力シート!$L31="","",MID(入力シート!$L31,入力シート!CT$20,1))</f>
        <v/>
      </c>
      <c r="BC25" s="1018"/>
      <c r="BD25" s="1017" t="str">
        <f>+IF(入力シート!$L31="","",MID(入力シート!$L31,入力シート!CV$20,1))</f>
        <v/>
      </c>
      <c r="BE25" s="1018"/>
      <c r="BF25" s="1017" t="str">
        <f>+IF(入力シート!$L31="","",MID(入力シート!$L31,入力シート!CX$20,1))</f>
        <v/>
      </c>
      <c r="BG25" s="1018"/>
      <c r="BH25" s="1017" t="str">
        <f>+IF(入力シート!$L31="","",MID(入力シート!$L31,入力シート!CZ$20,1))</f>
        <v/>
      </c>
      <c r="BI25" s="1018"/>
      <c r="BJ25" s="1017" t="str">
        <f>+IF(入力シート!$L31="","",MID(入力シート!$L31,入力シート!DB$20,1))</f>
        <v/>
      </c>
      <c r="BK25" s="1018"/>
      <c r="BL25" s="1017" t="str">
        <f>+IF(入力シート!$L31="","",MID(入力シート!$L31,入力シート!DD$20,1))</f>
        <v/>
      </c>
      <c r="BM25" s="1018"/>
      <c r="BN25" s="1017" t="str">
        <f>+IF(入力シート!$L31="","",MID(入力シート!$L31,入力シート!DF$20,1))</f>
        <v/>
      </c>
      <c r="BO25" s="1018"/>
      <c r="BP25" s="1017" t="str">
        <f>+IF(入力シート!$L31="","",MID(入力シート!$L31,入力シート!DH$20,1))</f>
        <v/>
      </c>
      <c r="BQ25" s="1021"/>
      <c r="BR25" s="1032"/>
      <c r="BS25" s="1033"/>
      <c r="BT25" s="1038"/>
      <c r="BU25" s="1039"/>
      <c r="BV25" s="1039"/>
      <c r="BW25" s="1040"/>
      <c r="BX25" s="452" t="str">
        <f>+IF(入力シート!AA31="","",IF(MID(TEXT(入力シート!AA31,"00#"),1,1)="","",MID(TEXT(入力シート!AA31,"00#"),1,1)))</f>
        <v/>
      </c>
      <c r="BY25" s="453" t="str">
        <f>+IF(入力シート!AA31="","",IF(MID(TEXT(入力シート!AA31,"00#"),2,1)="","",MID(TEXT(入力シート!AA31,"00#"),2,1)))</f>
        <v/>
      </c>
      <c r="BZ25" s="454" t="str">
        <f>+IF(入力シート!AA31="","",IF(MID(TEXT(入力シート!AA31,"00#"),3,1)="","",MID(TEXT(入力シート!AA31,"00#"),3,1)))</f>
        <v/>
      </c>
      <c r="CA25" s="455" t="s">
        <v>34</v>
      </c>
      <c r="CB25" s="456" t="str">
        <f>+IF(入力シート!AD31="","",IF(MID(TEXT(入力シート!AD31,"000#"),1,1)="","",MID(TEXT(入力シート!AD31,"000#"),1,1)))</f>
        <v/>
      </c>
      <c r="CC25" s="457" t="str">
        <f>+IF(入力シート!AD31="","",IF(MID(TEXT(入力シート!AD31,"000#"),2,1)="","",MID(TEXT(入力シート!AD31,"000#"),2,1)))</f>
        <v/>
      </c>
      <c r="CD25" s="457" t="str">
        <f>+IF(入力シート!AD31="","",IF(MID(TEXT(入力シート!AD31,"000#"),3,1)="","",MID(TEXT(入力シート!AD31,"000#"),3,1)))</f>
        <v/>
      </c>
      <c r="CE25" s="458" t="str">
        <f>+IF(入力シート!AD31="","",IF(MID(TEXT(入力シート!AD31,"000#"),4,1)="","",MID(TEXT(入力シート!AD31,"000#"),4,1)))</f>
        <v/>
      </c>
      <c r="CF25" s="456" t="str">
        <f>+IF(入力シート!$AZ31="","",MID(入力シート!$AZ31,入力シート!BJ$16,1))</f>
        <v>-</v>
      </c>
      <c r="CG25" s="464" t="str">
        <f>+IF(入力シート!$AZ31="","",MID(入力シート!$AZ31,入力シート!BK$16,1))</f>
        <v>-</v>
      </c>
      <c r="CH25" s="464" t="str">
        <f>+IF(入力シート!$AZ31="","",MID(入力シート!$AZ31,入力シート!BL$16,1))</f>
        <v/>
      </c>
      <c r="CI25" s="464" t="str">
        <f>+IF(入力シート!$AZ31="","",MID(入力シート!$AZ31,入力シート!BM$16,1))</f>
        <v/>
      </c>
      <c r="CJ25" s="464" t="str">
        <f>+IF(入力シート!$AZ31="","",MID(入力シート!$AZ31,入力シート!BN$16,1))</f>
        <v/>
      </c>
      <c r="CK25" s="464" t="str">
        <f>+IF(入力シート!$AZ31="","",MID(入力シート!$AZ31,入力シート!BO$16,1))</f>
        <v/>
      </c>
      <c r="CL25" s="464" t="str">
        <f>+IF(入力シート!$AZ31="","",MID(入力シート!$AZ31,入力シート!BP$16,1))</f>
        <v/>
      </c>
      <c r="CM25" s="457" t="str">
        <f>+IF(入力シート!$AZ31="","",MID(入力シート!$AZ31,入力シート!BQ$16,1))</f>
        <v/>
      </c>
      <c r="CN25" s="457" t="str">
        <f>+IF(入力シート!$AZ31="","",MID(入力シート!$AZ31,入力シート!BR$16,1))</f>
        <v/>
      </c>
      <c r="CO25" s="457" t="str">
        <f>+IF(入力シート!$AZ31="","",MID(入力シート!$AZ31,入力シート!BS$16,1))</f>
        <v/>
      </c>
      <c r="CP25" s="467" t="str">
        <f>+IF(入力シート!$AZ31="","",MID(入力シート!$AZ31,入力シート!BT$16,1))</f>
        <v/>
      </c>
      <c r="CQ25" s="458" t="str">
        <f>+IF(入力シート!$AZ31="","",MID(入力シート!$AZ31,入力シート!BU$16,1))</f>
        <v/>
      </c>
      <c r="CS25" s="643"/>
      <c r="CU25" s="643">
        <f>+SUM(CV25:GR25)</f>
        <v>0</v>
      </c>
      <c r="CW25" s="436">
        <f>IF(ISERROR(VLOOKUP(R25,'環境依存文字（電子入札利用不可）'!$A:$A,1,FALSE))=TRUE,IF(SUBSTITUTE(R25,"　","")="",0,IF($CV$3&lt;=CODE(R25),IF(AND($DB$3&lt;=CODE(R25),CODE(R25)&lt;=$DD$3),0,IF(AND($DG$3&lt;=CODE(R25),CODE(R25)&lt;=$DI$3),0,1)),0)),1)</f>
        <v>0</v>
      </c>
      <c r="CY25" s="436">
        <f>IF(ISERROR(VLOOKUP(T25,'環境依存文字（電子入札利用不可）'!$A:$A,1,FALSE))=TRUE,IF(SUBSTITUTE(T25,"　","")="",0,IF($CV$3&lt;=CODE(T25),IF(AND($DB$3&lt;=CODE(T25),CODE(T25)&lt;=$DD$3),0,IF(AND($DG$3&lt;=CODE(T25),CODE(T25)&lt;=$DI$3),0,1)),0)),1)</f>
        <v>0</v>
      </c>
      <c r="DA25" s="436">
        <f>IF(ISERROR(VLOOKUP(V25,'環境依存文字（電子入札利用不可）'!$A:$A,1,FALSE))=TRUE,IF(SUBSTITUTE(V25,"　","")="",0,IF($CV$3&lt;=CODE(V25),IF(AND($DB$3&lt;=CODE(V25),CODE(V25)&lt;=$DD$3),0,IF(AND($DG$3&lt;=CODE(V25),CODE(V25)&lt;=$DI$3),0,1)),0)),1)</f>
        <v>0</v>
      </c>
      <c r="DC25" s="436">
        <f>IF(ISERROR(VLOOKUP(X25,'環境依存文字（電子入札利用不可）'!$A:$A,1,FALSE))=TRUE,IF(SUBSTITUTE(X25,"　","")="",0,IF($CV$3&lt;=CODE(X25),IF(AND($DB$3&lt;=CODE(X25),CODE(X25)&lt;=$DD$3),0,IF(AND($DG$3&lt;=CODE(X25),CODE(X25)&lt;=$DI$3),0,1)),0)),1)</f>
        <v>0</v>
      </c>
      <c r="DE25" s="436">
        <f>IF(ISERROR(VLOOKUP(Z25,'環境依存文字（電子入札利用不可）'!$A:$A,1,FALSE))=TRUE,IF(SUBSTITUTE(Z25,"　","")="",0,IF($CV$3&lt;=CODE(Z25),IF(AND($DB$3&lt;=CODE(Z25),CODE(Z25)&lt;=$DD$3),0,IF(AND($DG$3&lt;=CODE(Z25),CODE(Z25)&lt;=$DI$3),0,1)),0)),1)</f>
        <v>0</v>
      </c>
      <c r="DG25" s="436">
        <f>IF(ISERROR(VLOOKUP(AB25,'環境依存文字（電子入札利用不可）'!$A:$A,1,FALSE))=TRUE,IF(SUBSTITUTE(AB25,"　","")="",0,IF($CV$3&lt;=CODE(AB25),IF(AND($DB$3&lt;=CODE(AB25),CODE(AB25)&lt;=$DD$3),0,IF(AND($DG$3&lt;=CODE(AB25),CODE(AB25)&lt;=$DI$3),0,1)),0)),1)</f>
        <v>0</v>
      </c>
      <c r="DI25" s="436">
        <f>IF(ISERROR(VLOOKUP(AD25,'環境依存文字（電子入札利用不可）'!$A:$A,1,FALSE))=TRUE,IF(SUBSTITUTE(AD25,"　","")="",0,IF($CV$3&lt;=CODE(AD25),IF(AND($DB$3&lt;=CODE(AD25),CODE(AD25)&lt;=$DD$3),0,IF(AND($DG$3&lt;=CODE(AD25),CODE(AD25)&lt;=$DI$3),0,1)),0)),1)</f>
        <v>0</v>
      </c>
      <c r="DK25" s="436">
        <f>IF(ISERROR(VLOOKUP(AF25,'環境依存文字（電子入札利用不可）'!$A:$A,1,FALSE))=TRUE,IF(SUBSTITUTE(AF25,"　","")="",0,IF($CV$3&lt;=CODE(AF25),IF(AND($DB$3&lt;=CODE(AF25),CODE(AF25)&lt;=$DD$3),0,IF(AND($DG$3&lt;=CODE(AF25),CODE(AF25)&lt;=$DI$3),0,1)),0)),1)</f>
        <v>0</v>
      </c>
      <c r="DM25" s="436">
        <f>IF(ISERROR(VLOOKUP(AH25,'環境依存文字（電子入札利用不可）'!$A:$A,1,FALSE))=TRUE,IF(SUBSTITUTE(AH25,"　","")="",0,IF($CV$3&lt;=CODE(AH25),IF(AND($DB$3&lt;=CODE(AH25),CODE(AH25)&lt;=$DD$3),0,IF(AND($DG$3&lt;=CODE(AH25),CODE(AH25)&lt;=$DI$3),0,1)),0)),1)</f>
        <v>0</v>
      </c>
      <c r="DO25" s="436">
        <f>IF(ISERROR(VLOOKUP(AJ25,'環境依存文字（電子入札利用不可）'!$A:$A,1,FALSE))=TRUE,IF(SUBSTITUTE(AJ25,"　","")="",0,IF($CV$3&lt;=CODE(AJ25),IF(AND($DB$3&lt;=CODE(AJ25),CODE(AJ25)&lt;=$DD$3),0,IF(AND($DG$3&lt;=CODE(AJ25),CODE(AJ25)&lt;=$DI$3),0,1)),0)),1)</f>
        <v>0</v>
      </c>
      <c r="DQ25" s="436">
        <f>IF(ISERROR(VLOOKUP(AL25,'環境依存文字（電子入札利用不可）'!$A:$A,1,FALSE))=TRUE,IF(SUBSTITUTE(AL25,"　","")="",0,IF($CV$3&lt;=CODE(AL25),IF(AND($DB$3&lt;=CODE(AL25),CODE(AL25)&lt;=$DD$3),0,IF(AND($DG$3&lt;=CODE(AL25),CODE(AL25)&lt;=$DI$3),0,1)),0)),1)</f>
        <v>0</v>
      </c>
      <c r="DS25" s="436">
        <f>IF(ISERROR(VLOOKUP(AN25,'環境依存文字（電子入札利用不可）'!$A:$A,1,FALSE))=TRUE,IF(SUBSTITUTE(AN25,"　","")="",0,IF($CV$3&lt;=CODE(AN25),IF(AND($DB$3&lt;=CODE(AN25),CODE(AN25)&lt;=$DD$3),0,IF(AND($DG$3&lt;=CODE(AN25),CODE(AN25)&lt;=$DI$3),0,1)),0)),1)</f>
        <v>0</v>
      </c>
      <c r="DU25" s="436">
        <f>IF(ISERROR(VLOOKUP(AP25,'環境依存文字（電子入札利用不可）'!$A:$A,1,FALSE))=TRUE,IF(SUBSTITUTE(AP25,"　","")="",0,IF($CV$3&lt;=CODE(AP25),IF(AND($DB$3&lt;=CODE(AP25),CODE(AP25)&lt;=$DD$3),0,IF(AND($DG$3&lt;=CODE(AP25),CODE(AP25)&lt;=$DI$3),0,1)),0)),1)</f>
        <v>0</v>
      </c>
      <c r="DW25" s="436">
        <f>IF(ISERROR(VLOOKUP(AR25,'環境依存文字（電子入札利用不可）'!$A:$A,1,FALSE))=TRUE,IF(SUBSTITUTE(AR25,"　","")="",0,IF($CV$3&lt;=CODE(AR25),IF(AND($DB$3&lt;=CODE(AR25),CODE(AR25)&lt;=$DD$3),0,IF(AND($DG$3&lt;=CODE(AR25),CODE(AR25)&lt;=$DI$3),0,1)),0)),1)</f>
        <v>0</v>
      </c>
      <c r="DY25" s="436">
        <f>IF(ISERROR(VLOOKUP(AT25,'環境依存文字（電子入札利用不可）'!$A:$A,1,FALSE))=TRUE,IF(SUBSTITUTE(AT25,"　","")="",0,IF($CV$3&lt;=CODE(AT25),IF(AND($DB$3&lt;=CODE(AT25),CODE(AT25)&lt;=$DD$3),0,IF(AND($DG$3&lt;=CODE(AT25),CODE(AT25)&lt;=$DI$3),0,1)),0)),1)</f>
        <v>0</v>
      </c>
      <c r="EA25" s="436">
        <f>IF(ISERROR(VLOOKUP(AV25,'環境依存文字（電子入札利用不可）'!$A:$A,1,FALSE))=TRUE,IF(SUBSTITUTE(AV25,"　","")="",0,IF($CV$3&lt;=CODE(AV25),IF(AND($DB$3&lt;=CODE(AV25),CODE(AV25)&lt;=$DD$3),0,IF(AND($DG$3&lt;=CODE(AV25),CODE(AV25)&lt;=$DI$3),0,1)),0)),1)</f>
        <v>0</v>
      </c>
      <c r="EC25" s="436">
        <f>IF(ISERROR(VLOOKUP(AX25,'環境依存文字（電子入札利用不可）'!$A:$A,1,FALSE))=TRUE,IF(SUBSTITUTE(AX25,"　","")="",0,IF($CV$3&lt;=CODE(AX25),IF(AND($DB$3&lt;=CODE(AX25),CODE(AX25)&lt;=$DD$3),0,IF(AND($DG$3&lt;=CODE(AX25),CODE(AX25)&lt;=$DI$3),0,1)),0)),1)</f>
        <v>0</v>
      </c>
      <c r="EE25" s="436">
        <f>IF(ISERROR(VLOOKUP(AZ25,'環境依存文字（電子入札利用不可）'!$A:$A,1,FALSE))=TRUE,IF(SUBSTITUTE(AZ25,"　","")="",0,IF($CV$3&lt;=CODE(AZ25),IF(AND($DB$3&lt;=CODE(AZ25),CODE(AZ25)&lt;=$DD$3),0,IF(AND($DG$3&lt;=CODE(AZ25),CODE(AZ25)&lt;=$DI$3),0,1)),0)),1)</f>
        <v>0</v>
      </c>
      <c r="EG25" s="436">
        <f>IF(ISERROR(VLOOKUP(BB25,'環境依存文字（電子入札利用不可）'!$A:$A,1,FALSE))=TRUE,IF(SUBSTITUTE(BB25,"　","")="",0,IF($CV$3&lt;=CODE(BB25),IF(AND($DB$3&lt;=CODE(BB25),CODE(BB25)&lt;=$DD$3),0,IF(AND($DG$3&lt;=CODE(BB25),CODE(BB25)&lt;=$DI$3),0,1)),0)),1)</f>
        <v>0</v>
      </c>
      <c r="EI25" s="436">
        <f>IF(ISERROR(VLOOKUP(BD25,'環境依存文字（電子入札利用不可）'!$A:$A,1,FALSE))=TRUE,IF(SUBSTITUTE(BD25,"　","")="",0,IF($CV$3&lt;=CODE(BD25),IF(AND($DB$3&lt;=CODE(BD25),CODE(BD25)&lt;=$DD$3),0,IF(AND($DG$3&lt;=CODE(BD25),CODE(BD25)&lt;=$DI$3),0,1)),0)),1)</f>
        <v>0</v>
      </c>
      <c r="EK25" s="436">
        <f>IF(ISERROR(VLOOKUP(BF25,'環境依存文字（電子入札利用不可）'!$A:$A,1,FALSE))=TRUE,IF(SUBSTITUTE(BF25,"　","")="",0,IF($CV$3&lt;=CODE(BF25),IF(AND($DB$3&lt;=CODE(BF25),CODE(BF25)&lt;=$DD$3),0,IF(AND($DG$3&lt;=CODE(BF25),CODE(BF25)&lt;=$DI$3),0,1)),0)),1)</f>
        <v>0</v>
      </c>
      <c r="EM25" s="436">
        <f>IF(ISERROR(VLOOKUP(BH25,'環境依存文字（電子入札利用不可）'!$A:$A,1,FALSE))=TRUE,IF(SUBSTITUTE(BH25,"　","")="",0,IF($CV$3&lt;=CODE(BH25),IF(AND($DB$3&lt;=CODE(BH25),CODE(BH25)&lt;=$DD$3),0,IF(AND($DG$3&lt;=CODE(BH25),CODE(BH25)&lt;=$DI$3),0,1)),0)),1)</f>
        <v>0</v>
      </c>
      <c r="EO25" s="436">
        <f>IF(ISERROR(VLOOKUP(BJ25,'環境依存文字（電子入札利用不可）'!$A:$A,1,FALSE))=TRUE,IF(SUBSTITUTE(BJ25,"　","")="",0,IF($CV$3&lt;=CODE(BJ25),IF(AND($DB$3&lt;=CODE(BJ25),CODE(BJ25)&lt;=$DD$3),0,IF(AND($DG$3&lt;=CODE(BJ25),CODE(BJ25)&lt;=$DI$3),0,1)),0)),1)</f>
        <v>0</v>
      </c>
      <c r="EQ25" s="436">
        <f>IF(ISERROR(VLOOKUP(BL25,'環境依存文字（電子入札利用不可）'!$A:$A,1,FALSE))=TRUE,IF(SUBSTITUTE(BL25,"　","")="",0,IF($CV$3&lt;=CODE(BL25),IF(AND($DB$3&lt;=CODE(BL25),CODE(BL25)&lt;=$DD$3),0,IF(AND($DG$3&lt;=CODE(BL25),CODE(BL25)&lt;=$DI$3),0,1)),0)),1)</f>
        <v>0</v>
      </c>
      <c r="ES25" s="436">
        <f>IF(ISERROR(VLOOKUP(BN25,'環境依存文字（電子入札利用不可）'!$A:$A,1,FALSE))=TRUE,IF(SUBSTITUTE(BN25,"　","")="",0,IF($CV$3&lt;=CODE(BN25),IF(AND($DB$3&lt;=CODE(BN25),CODE(BN25)&lt;=$DD$3),0,IF(AND($DG$3&lt;=CODE(BN25),CODE(BN25)&lt;=$DI$3),0,1)),0)),1)</f>
        <v>0</v>
      </c>
      <c r="EU25" s="436">
        <f>IF(ISERROR(VLOOKUP(BP25,'環境依存文字（電子入札利用不可）'!$A:$A,1,FALSE))=TRUE,IF(SUBSTITUTE(BP25,"　","")="",0,IF($CV$3&lt;=CODE(BP25),IF(AND($DB$3&lt;=CODE(BP25),CODE(BP25)&lt;=$DD$3),0,IF(AND($DG$3&lt;=CODE(BP25),CODE(BP25)&lt;=$DI$3),0,1)),0)),1)</f>
        <v>0</v>
      </c>
    </row>
    <row r="26" spans="1:167" s="436" customFormat="1" ht="23.25" customHeight="1">
      <c r="A26" s="26"/>
      <c r="B26" s="1051"/>
      <c r="C26" s="1052"/>
      <c r="D26" s="1052"/>
      <c r="E26" s="1052"/>
      <c r="F26" s="1052"/>
      <c r="G26" s="1052"/>
      <c r="H26" s="1052"/>
      <c r="I26" s="1052"/>
      <c r="J26" s="1052"/>
      <c r="K26" s="1052"/>
      <c r="L26" s="1052"/>
      <c r="M26" s="1052"/>
      <c r="N26" s="1052"/>
      <c r="O26" s="1052"/>
      <c r="P26" s="1052"/>
      <c r="Q26" s="1052"/>
      <c r="R26" s="1022" t="str">
        <f>+IF(入力シート!$L32="","",MID(入力シート!$L32,入力シート!BJ$20,1))</f>
        <v/>
      </c>
      <c r="S26" s="913"/>
      <c r="T26" s="913" t="str">
        <f>+IF(入力シート!$L32="","",MID(入力シート!$L32,入力シート!BL$20,1))</f>
        <v/>
      </c>
      <c r="U26" s="913"/>
      <c r="V26" s="913" t="str">
        <f>+IF(入力シート!$L32="","",MID(入力シート!$L32,入力シート!BN$20,1))</f>
        <v/>
      </c>
      <c r="W26" s="913"/>
      <c r="X26" s="913" t="str">
        <f>+IF(入力シート!$L32="","",MID(入力シート!$L32,入力シート!BP$20,1))</f>
        <v/>
      </c>
      <c r="Y26" s="913"/>
      <c r="Z26" s="913" t="str">
        <f>+IF(入力シート!$L32="","",MID(入力シート!$L32,入力シート!BR$20,1))</f>
        <v/>
      </c>
      <c r="AA26" s="913"/>
      <c r="AB26" s="913" t="str">
        <f>+IF(入力シート!$L32="","",MID(入力シート!$L32,入力シート!BT$20,1))</f>
        <v/>
      </c>
      <c r="AC26" s="913"/>
      <c r="AD26" s="913" t="str">
        <f>+IF(入力シート!$L32="","",MID(入力シート!$L32,入力シート!BV$20,1))</f>
        <v/>
      </c>
      <c r="AE26" s="913"/>
      <c r="AF26" s="913" t="str">
        <f>+IF(入力シート!$L32="","",MID(入力シート!$L32,入力シート!BX$20,1))</f>
        <v/>
      </c>
      <c r="AG26" s="913"/>
      <c r="AH26" s="913" t="str">
        <f>+IF(入力シート!$L32="","",MID(入力シート!$L32,入力シート!BZ$20,1))</f>
        <v/>
      </c>
      <c r="AI26" s="913"/>
      <c r="AJ26" s="913" t="str">
        <f>+IF(入力シート!$L32="","",MID(入力シート!$L32,入力シート!CB$20,1))</f>
        <v/>
      </c>
      <c r="AK26" s="913"/>
      <c r="AL26" s="913" t="str">
        <f>+IF(入力シート!$L32="","",MID(入力シート!$L32,入力シート!CD$20,1))</f>
        <v/>
      </c>
      <c r="AM26" s="913"/>
      <c r="AN26" s="913" t="str">
        <f>+IF(入力シート!$L32="","",MID(入力シート!$L32,入力シート!CF$20,1))</f>
        <v/>
      </c>
      <c r="AO26" s="913"/>
      <c r="AP26" s="913" t="str">
        <f>+IF(入力シート!$L32="","",MID(入力シート!$L32,入力シート!CH$20,1))</f>
        <v/>
      </c>
      <c r="AQ26" s="913"/>
      <c r="AR26" s="913" t="str">
        <f>+IF(入力シート!$L32="","",MID(入力シート!$L32,入力シート!CJ$20,1))</f>
        <v/>
      </c>
      <c r="AS26" s="913"/>
      <c r="AT26" s="913" t="str">
        <f>+IF(入力シート!$L32="","",MID(入力シート!$L32,入力シート!CL$20,1))</f>
        <v/>
      </c>
      <c r="AU26" s="913"/>
      <c r="AV26" s="913" t="str">
        <f>+IF(入力シート!$L32="","",MID(入力シート!$L32,入力シート!CN$20,1))</f>
        <v/>
      </c>
      <c r="AW26" s="913"/>
      <c r="AX26" s="913" t="str">
        <f>+IF(入力シート!$L32="","",MID(入力シート!$L32,入力シート!CP$20,1))</f>
        <v/>
      </c>
      <c r="AY26" s="913"/>
      <c r="AZ26" s="913" t="str">
        <f>+IF(入力シート!$L32="","",MID(入力シート!$L32,入力シート!CR$20,1))</f>
        <v/>
      </c>
      <c r="BA26" s="913"/>
      <c r="BB26" s="913" t="str">
        <f>+IF(入力シート!$L32="","",MID(入力シート!$L32,入力シート!CT$20,1))</f>
        <v/>
      </c>
      <c r="BC26" s="913"/>
      <c r="BD26" s="913" t="str">
        <f>+IF(入力シート!$L32="","",MID(入力シート!$L32,入力シート!CV$20,1))</f>
        <v/>
      </c>
      <c r="BE26" s="913"/>
      <c r="BF26" s="913" t="str">
        <f>+IF(入力シート!$L32="","",MID(入力シート!$L32,入力シート!CX$20,1))</f>
        <v/>
      </c>
      <c r="BG26" s="913"/>
      <c r="BH26" s="913" t="str">
        <f>+IF(入力シート!$L32="","",MID(入力シート!$L32,入力シート!CZ$20,1))</f>
        <v/>
      </c>
      <c r="BI26" s="913"/>
      <c r="BJ26" s="913" t="str">
        <f>+IF(入力シート!$L32="","",MID(入力シート!$L32,入力シート!DB$20,1))</f>
        <v/>
      </c>
      <c r="BK26" s="913"/>
      <c r="BL26" s="913" t="str">
        <f>+IF(入力シート!$L32="","",MID(入力シート!$L32,入力シート!DD$20,1))</f>
        <v/>
      </c>
      <c r="BM26" s="913"/>
      <c r="BN26" s="913" t="str">
        <f>+IF(入力シート!$L32="","",MID(入力シート!$L32,入力シート!DF$20,1))</f>
        <v/>
      </c>
      <c r="BO26" s="913"/>
      <c r="BP26" s="913" t="str">
        <f>+IF(入力シート!$L32="","",MID(入力シート!$L32,入力シート!DH$20,1))</f>
        <v/>
      </c>
      <c r="BQ26" s="1031"/>
      <c r="BR26" s="1034"/>
      <c r="BS26" s="1035"/>
      <c r="BT26" s="1041"/>
      <c r="BU26" s="1042"/>
      <c r="BV26" s="1042"/>
      <c r="BW26" s="1043"/>
      <c r="BX26" s="463" t="str">
        <f>+IF(入力シート!AA32="","",IF(MID(TEXT(入力シート!AA32,"00#"),1,1)="","",MID(TEXT(入力シート!AA32,"00#"),1,1)))</f>
        <v/>
      </c>
      <c r="BY26" s="464" t="str">
        <f>+IF(入力シート!AA32="","",IF(MID(TEXT(入力シート!AA32,"00#"),2,1)="","",MID(TEXT(入力シート!AA32,"00#"),2,1)))</f>
        <v/>
      </c>
      <c r="BZ26" s="465" t="str">
        <f>+IF(入力シート!AA32="","",IF(MID(TEXT(入力シート!AA32,"00#"),3,1)="","",MID(TEXT(入力シート!AA32,"00#"),3,1)))</f>
        <v/>
      </c>
      <c r="CA26" s="455" t="s">
        <v>34</v>
      </c>
      <c r="CB26" s="466" t="str">
        <f>+IF(入力シート!AD32="","",IF(MID(TEXT(入力シート!AD32,"000#"),1,1)="","",MID(TEXT(入力シート!AD32,"000#"),1,1)))</f>
        <v/>
      </c>
      <c r="CC26" s="457" t="str">
        <f>+IF(入力シート!AD32="","",IF(MID(TEXT(入力シート!AD32,"000#"),2,1)="","",MID(TEXT(入力シート!AD32,"000#"),2,1)))</f>
        <v/>
      </c>
      <c r="CD26" s="457" t="str">
        <f>+IF(入力シート!AD32="","",IF(MID(TEXT(入力シート!AD32,"000#"),3,1)="","",MID(TEXT(入力シート!AD32,"000#"),3,1)))</f>
        <v/>
      </c>
      <c r="CE26" s="458" t="str">
        <f>+IF(入力シート!AD32="","",IF(MID(TEXT(入力シート!AD32,"000#"),4,1)="","",MID(TEXT(入力シート!AD32,"000#"),4,1)))</f>
        <v/>
      </c>
      <c r="CF26" s="466" t="str">
        <f>+IF(入力シート!$AZ32="","",MID(入力シート!$AZ32,入力シート!BJ$16,1))</f>
        <v>-</v>
      </c>
      <c r="CG26" s="464" t="str">
        <f>+IF(入力シート!$AZ32="","",MID(入力シート!$AZ32,入力シート!BK$16,1))</f>
        <v>-</v>
      </c>
      <c r="CH26" s="464" t="str">
        <f>+IF(入力シート!$AZ32="","",MID(入力シート!$AZ32,入力シート!BL$16,1))</f>
        <v/>
      </c>
      <c r="CI26" s="464" t="str">
        <f>+IF(入力シート!$AZ32="","",MID(入力シート!$AZ32,入力シート!BM$16,1))</f>
        <v/>
      </c>
      <c r="CJ26" s="464" t="str">
        <f>+IF(入力シート!$AZ32="","",MID(入力シート!$AZ32,入力シート!BN$16,1))</f>
        <v/>
      </c>
      <c r="CK26" s="464" t="str">
        <f>+IF(入力シート!$AZ32="","",MID(入力シート!$AZ32,入力シート!BO$16,1))</f>
        <v/>
      </c>
      <c r="CL26" s="464" t="str">
        <f>+IF(入力シート!$AZ32="","",MID(入力シート!$AZ32,入力シート!BP$16,1))</f>
        <v/>
      </c>
      <c r="CM26" s="457" t="str">
        <f>+IF(入力シート!$AZ32="","",MID(入力シート!$AZ32,入力シート!BQ$16,1))</f>
        <v/>
      </c>
      <c r="CN26" s="457" t="str">
        <f>+IF(入力シート!$AZ32="","",MID(入力シート!$AZ32,入力シート!BR$16,1))</f>
        <v/>
      </c>
      <c r="CO26" s="457" t="str">
        <f>+IF(入力シート!$AZ32="","",MID(入力シート!$AZ32,入力シート!BS$16,1))</f>
        <v/>
      </c>
      <c r="CP26" s="467" t="str">
        <f>+IF(入力シート!$AZ32="","",MID(入力シート!$AZ32,入力シート!BT$16,1))</f>
        <v/>
      </c>
      <c r="CQ26" s="458" t="str">
        <f>+IF(入力シート!$AZ32="","",MID(入力シート!$AZ32,入力シート!BU$16,1))</f>
        <v/>
      </c>
      <c r="CS26" s="643"/>
      <c r="CU26" s="643">
        <f>+SUM(CV26:GR26)</f>
        <v>0</v>
      </c>
      <c r="CW26" s="436">
        <f>IF(ISERROR(VLOOKUP(R26,'環境依存文字（電子入札利用不可）'!$A:$A,1,FALSE))=TRUE,IF(SUBSTITUTE(R26,"　","")="",0,IF($CV$3&lt;=CODE(R26),IF(AND($DB$3&lt;=CODE(R26),CODE(R26)&lt;=$DD$3),0,IF(AND($DG$3&lt;=CODE(R26),CODE(R26)&lt;=$DI$3),0,1)),0)),1)</f>
        <v>0</v>
      </c>
      <c r="CY26" s="436">
        <f>IF(ISERROR(VLOOKUP(T26,'環境依存文字（電子入札利用不可）'!$A:$A,1,FALSE))=TRUE,IF(SUBSTITUTE(T26,"　","")="",0,IF($CV$3&lt;=CODE(T26),IF(AND($DB$3&lt;=CODE(T26),CODE(T26)&lt;=$DD$3),0,IF(AND($DG$3&lt;=CODE(T26),CODE(T26)&lt;=$DI$3),0,1)),0)),1)</f>
        <v>0</v>
      </c>
      <c r="DA26" s="436">
        <f>IF(ISERROR(VLOOKUP(V26,'環境依存文字（電子入札利用不可）'!$A:$A,1,FALSE))=TRUE,IF(SUBSTITUTE(V26,"　","")="",0,IF($CV$3&lt;=CODE(V26),IF(AND($DB$3&lt;=CODE(V26),CODE(V26)&lt;=$DD$3),0,IF(AND($DG$3&lt;=CODE(V26),CODE(V26)&lt;=$DI$3),0,1)),0)),1)</f>
        <v>0</v>
      </c>
      <c r="DC26" s="436">
        <f>IF(ISERROR(VLOOKUP(X26,'環境依存文字（電子入札利用不可）'!$A:$A,1,FALSE))=TRUE,IF(SUBSTITUTE(X26,"　","")="",0,IF($CV$3&lt;=CODE(X26),IF(AND($DB$3&lt;=CODE(X26),CODE(X26)&lt;=$DD$3),0,IF(AND($DG$3&lt;=CODE(X26),CODE(X26)&lt;=$DI$3),0,1)),0)),1)</f>
        <v>0</v>
      </c>
      <c r="DE26" s="436">
        <f>IF(ISERROR(VLOOKUP(Z26,'環境依存文字（電子入札利用不可）'!$A:$A,1,FALSE))=TRUE,IF(SUBSTITUTE(Z26,"　","")="",0,IF($CV$3&lt;=CODE(Z26),IF(AND($DB$3&lt;=CODE(Z26),CODE(Z26)&lt;=$DD$3),0,IF(AND($DG$3&lt;=CODE(Z26),CODE(Z26)&lt;=$DI$3),0,1)),0)),1)</f>
        <v>0</v>
      </c>
      <c r="DG26" s="436">
        <f>IF(ISERROR(VLOOKUP(AB26,'環境依存文字（電子入札利用不可）'!$A:$A,1,FALSE))=TRUE,IF(SUBSTITUTE(AB26,"　","")="",0,IF($CV$3&lt;=CODE(AB26),IF(AND($DB$3&lt;=CODE(AB26),CODE(AB26)&lt;=$DD$3),0,IF(AND($DG$3&lt;=CODE(AB26),CODE(AB26)&lt;=$DI$3),0,1)),0)),1)</f>
        <v>0</v>
      </c>
      <c r="DI26" s="436">
        <f>IF(ISERROR(VLOOKUP(AD26,'環境依存文字（電子入札利用不可）'!$A:$A,1,FALSE))=TRUE,IF(SUBSTITUTE(AD26,"　","")="",0,IF($CV$3&lt;=CODE(AD26),IF(AND($DB$3&lt;=CODE(AD26),CODE(AD26)&lt;=$DD$3),0,IF(AND($DG$3&lt;=CODE(AD26),CODE(AD26)&lt;=$DI$3),0,1)),0)),1)</f>
        <v>0</v>
      </c>
      <c r="DK26" s="436">
        <f>IF(ISERROR(VLOOKUP(AF26,'環境依存文字（電子入札利用不可）'!$A:$A,1,FALSE))=TRUE,IF(SUBSTITUTE(AF26,"　","")="",0,IF($CV$3&lt;=CODE(AF26),IF(AND($DB$3&lt;=CODE(AF26),CODE(AF26)&lt;=$DD$3),0,IF(AND($DG$3&lt;=CODE(AF26),CODE(AF26)&lt;=$DI$3),0,1)),0)),1)</f>
        <v>0</v>
      </c>
      <c r="DM26" s="436">
        <f>IF(ISERROR(VLOOKUP(AH26,'環境依存文字（電子入札利用不可）'!$A:$A,1,FALSE))=TRUE,IF(SUBSTITUTE(AH26,"　","")="",0,IF($CV$3&lt;=CODE(AH26),IF(AND($DB$3&lt;=CODE(AH26),CODE(AH26)&lt;=$DD$3),0,IF(AND($DG$3&lt;=CODE(AH26),CODE(AH26)&lt;=$DI$3),0,1)),0)),1)</f>
        <v>0</v>
      </c>
      <c r="DO26" s="436">
        <f>IF(ISERROR(VLOOKUP(AJ26,'環境依存文字（電子入札利用不可）'!$A:$A,1,FALSE))=TRUE,IF(SUBSTITUTE(AJ26,"　","")="",0,IF($CV$3&lt;=CODE(AJ26),IF(AND($DB$3&lt;=CODE(AJ26),CODE(AJ26)&lt;=$DD$3),0,IF(AND($DG$3&lt;=CODE(AJ26),CODE(AJ26)&lt;=$DI$3),0,1)),0)),1)</f>
        <v>0</v>
      </c>
      <c r="DQ26" s="436">
        <f>IF(ISERROR(VLOOKUP(AL26,'環境依存文字（電子入札利用不可）'!$A:$A,1,FALSE))=TRUE,IF(SUBSTITUTE(AL26,"　","")="",0,IF($CV$3&lt;=CODE(AL26),IF(AND($DB$3&lt;=CODE(AL26),CODE(AL26)&lt;=$DD$3),0,IF(AND($DG$3&lt;=CODE(AL26),CODE(AL26)&lt;=$DI$3),0,1)),0)),1)</f>
        <v>0</v>
      </c>
      <c r="DS26" s="436">
        <f>IF(ISERROR(VLOOKUP(AN26,'環境依存文字（電子入札利用不可）'!$A:$A,1,FALSE))=TRUE,IF(SUBSTITUTE(AN26,"　","")="",0,IF($CV$3&lt;=CODE(AN26),IF(AND($DB$3&lt;=CODE(AN26),CODE(AN26)&lt;=$DD$3),0,IF(AND($DG$3&lt;=CODE(AN26),CODE(AN26)&lt;=$DI$3),0,1)),0)),1)</f>
        <v>0</v>
      </c>
      <c r="DU26" s="436">
        <f>IF(ISERROR(VLOOKUP(AP26,'環境依存文字（電子入札利用不可）'!$A:$A,1,FALSE))=TRUE,IF(SUBSTITUTE(AP26,"　","")="",0,IF($CV$3&lt;=CODE(AP26),IF(AND($DB$3&lt;=CODE(AP26),CODE(AP26)&lt;=$DD$3),0,IF(AND($DG$3&lt;=CODE(AP26),CODE(AP26)&lt;=$DI$3),0,1)),0)),1)</f>
        <v>0</v>
      </c>
      <c r="DW26" s="436">
        <f>IF(ISERROR(VLOOKUP(AR26,'環境依存文字（電子入札利用不可）'!$A:$A,1,FALSE))=TRUE,IF(SUBSTITUTE(AR26,"　","")="",0,IF($CV$3&lt;=CODE(AR26),IF(AND($DB$3&lt;=CODE(AR26),CODE(AR26)&lt;=$DD$3),0,IF(AND($DG$3&lt;=CODE(AR26),CODE(AR26)&lt;=$DI$3),0,1)),0)),1)</f>
        <v>0</v>
      </c>
      <c r="DY26" s="436">
        <f>IF(ISERROR(VLOOKUP(AT26,'環境依存文字（電子入札利用不可）'!$A:$A,1,FALSE))=TRUE,IF(SUBSTITUTE(AT26,"　","")="",0,IF($CV$3&lt;=CODE(AT26),IF(AND($DB$3&lt;=CODE(AT26),CODE(AT26)&lt;=$DD$3),0,IF(AND($DG$3&lt;=CODE(AT26),CODE(AT26)&lt;=$DI$3),0,1)),0)),1)</f>
        <v>0</v>
      </c>
      <c r="EA26" s="436">
        <f>IF(ISERROR(VLOOKUP(AV26,'環境依存文字（電子入札利用不可）'!$A:$A,1,FALSE))=TRUE,IF(SUBSTITUTE(AV26,"　","")="",0,IF($CV$3&lt;=CODE(AV26),IF(AND($DB$3&lt;=CODE(AV26),CODE(AV26)&lt;=$DD$3),0,IF(AND($DG$3&lt;=CODE(AV26),CODE(AV26)&lt;=$DI$3),0,1)),0)),1)</f>
        <v>0</v>
      </c>
      <c r="EC26" s="436">
        <f>IF(ISERROR(VLOOKUP(AX26,'環境依存文字（電子入札利用不可）'!$A:$A,1,FALSE))=TRUE,IF(SUBSTITUTE(AX26,"　","")="",0,IF($CV$3&lt;=CODE(AX26),IF(AND($DB$3&lt;=CODE(AX26),CODE(AX26)&lt;=$DD$3),0,IF(AND($DG$3&lt;=CODE(AX26),CODE(AX26)&lt;=$DI$3),0,1)),0)),1)</f>
        <v>0</v>
      </c>
      <c r="EE26" s="436">
        <f>IF(ISERROR(VLOOKUP(AZ26,'環境依存文字（電子入札利用不可）'!$A:$A,1,FALSE))=TRUE,IF(SUBSTITUTE(AZ26,"　","")="",0,IF($CV$3&lt;=CODE(AZ26),IF(AND($DB$3&lt;=CODE(AZ26),CODE(AZ26)&lt;=$DD$3),0,IF(AND($DG$3&lt;=CODE(AZ26),CODE(AZ26)&lt;=$DI$3),0,1)),0)),1)</f>
        <v>0</v>
      </c>
      <c r="EG26" s="436">
        <f>IF(ISERROR(VLOOKUP(BB26,'環境依存文字（電子入札利用不可）'!$A:$A,1,FALSE))=TRUE,IF(SUBSTITUTE(BB26,"　","")="",0,IF($CV$3&lt;=CODE(BB26),IF(AND($DB$3&lt;=CODE(BB26),CODE(BB26)&lt;=$DD$3),0,IF(AND($DG$3&lt;=CODE(BB26),CODE(BB26)&lt;=$DI$3),0,1)),0)),1)</f>
        <v>0</v>
      </c>
      <c r="EI26" s="436">
        <f>IF(ISERROR(VLOOKUP(BD26,'環境依存文字（電子入札利用不可）'!$A:$A,1,FALSE))=TRUE,IF(SUBSTITUTE(BD26,"　","")="",0,IF($CV$3&lt;=CODE(BD26),IF(AND($DB$3&lt;=CODE(BD26),CODE(BD26)&lt;=$DD$3),0,IF(AND($DG$3&lt;=CODE(BD26),CODE(BD26)&lt;=$DI$3),0,1)),0)),1)</f>
        <v>0</v>
      </c>
      <c r="EK26" s="436">
        <f>IF(ISERROR(VLOOKUP(BF26,'環境依存文字（電子入札利用不可）'!$A:$A,1,FALSE))=TRUE,IF(SUBSTITUTE(BF26,"　","")="",0,IF($CV$3&lt;=CODE(BF26),IF(AND($DB$3&lt;=CODE(BF26),CODE(BF26)&lt;=$DD$3),0,IF(AND($DG$3&lt;=CODE(BF26),CODE(BF26)&lt;=$DI$3),0,1)),0)),1)</f>
        <v>0</v>
      </c>
      <c r="EM26" s="436">
        <f>IF(ISERROR(VLOOKUP(BH26,'環境依存文字（電子入札利用不可）'!$A:$A,1,FALSE))=TRUE,IF(SUBSTITUTE(BH26,"　","")="",0,IF($CV$3&lt;=CODE(BH26),IF(AND($DB$3&lt;=CODE(BH26),CODE(BH26)&lt;=$DD$3),0,IF(AND($DG$3&lt;=CODE(BH26),CODE(BH26)&lt;=$DI$3),0,1)),0)),1)</f>
        <v>0</v>
      </c>
      <c r="EO26" s="436">
        <f>IF(ISERROR(VLOOKUP(BJ26,'環境依存文字（電子入札利用不可）'!$A:$A,1,FALSE))=TRUE,IF(SUBSTITUTE(BJ26,"　","")="",0,IF($CV$3&lt;=CODE(BJ26),IF(AND($DB$3&lt;=CODE(BJ26),CODE(BJ26)&lt;=$DD$3),0,IF(AND($DG$3&lt;=CODE(BJ26),CODE(BJ26)&lt;=$DI$3),0,1)),0)),1)</f>
        <v>0</v>
      </c>
      <c r="EQ26" s="436">
        <f>IF(ISERROR(VLOOKUP(BL26,'環境依存文字（電子入札利用不可）'!$A:$A,1,FALSE))=TRUE,IF(SUBSTITUTE(BL26,"　","")="",0,IF($CV$3&lt;=CODE(BL26),IF(AND($DB$3&lt;=CODE(BL26),CODE(BL26)&lt;=$DD$3),0,IF(AND($DG$3&lt;=CODE(BL26),CODE(BL26)&lt;=$DI$3),0,1)),0)),1)</f>
        <v>0</v>
      </c>
      <c r="ES26" s="436">
        <f>IF(ISERROR(VLOOKUP(BN26,'環境依存文字（電子入札利用不可）'!$A:$A,1,FALSE))=TRUE,IF(SUBSTITUTE(BN26,"　","")="",0,IF($CV$3&lt;=CODE(BN26),IF(AND($DB$3&lt;=CODE(BN26),CODE(BN26)&lt;=$DD$3),0,IF(AND($DG$3&lt;=CODE(BN26),CODE(BN26)&lt;=$DI$3),0,1)),0)),1)</f>
        <v>0</v>
      </c>
      <c r="EU26" s="436">
        <f>IF(ISERROR(VLOOKUP(BP26,'環境依存文字（電子入札利用不可）'!$A:$A,1,FALSE))=TRUE,IF(SUBSTITUTE(BP26,"　","")="",0,IF($CV$3&lt;=CODE(BP26),IF(AND($DB$3&lt;=CODE(BP26),CODE(BP26)&lt;=$DD$3),0,IF(AND($DG$3&lt;=CODE(BP26),CODE(BP26)&lt;=$DI$3),0,1)),0)),1)</f>
        <v>0</v>
      </c>
    </row>
    <row r="27" spans="1:167" s="436" customFormat="1" ht="23.25" customHeight="1" thickBot="1">
      <c r="A27" s="26"/>
      <c r="B27" s="1049"/>
      <c r="C27" s="1050"/>
      <c r="D27" s="1050"/>
      <c r="E27" s="1050"/>
      <c r="F27" s="1050"/>
      <c r="G27" s="1050"/>
      <c r="H27" s="1050"/>
      <c r="I27" s="1050"/>
      <c r="J27" s="1050"/>
      <c r="K27" s="1050"/>
      <c r="L27" s="1050"/>
      <c r="M27" s="1050"/>
      <c r="N27" s="1050"/>
      <c r="O27" s="1050"/>
      <c r="P27" s="1050"/>
      <c r="Q27" s="1050"/>
      <c r="R27" s="1022" t="str">
        <f>+IF(入力シート!$L33="","",MID(入力シート!$L33,入力シート!BJ$20,1))</f>
        <v/>
      </c>
      <c r="S27" s="913"/>
      <c r="T27" s="913" t="str">
        <f>+IF(入力シート!$L33="","",MID(入力シート!$L33,入力シート!BL$20,1))</f>
        <v/>
      </c>
      <c r="U27" s="913"/>
      <c r="V27" s="913" t="str">
        <f>+IF(入力シート!$L33="","",MID(入力シート!$L33,入力シート!BN$20,1))</f>
        <v/>
      </c>
      <c r="W27" s="913"/>
      <c r="X27" s="913" t="str">
        <f>+IF(入力シート!$L33="","",MID(入力シート!$L33,入力シート!BP$20,1))</f>
        <v/>
      </c>
      <c r="Y27" s="913"/>
      <c r="Z27" s="913" t="str">
        <f>+IF(入力シート!$L33="","",MID(入力シート!$L33,入力シート!BR$20,1))</f>
        <v/>
      </c>
      <c r="AA27" s="913"/>
      <c r="AB27" s="913" t="str">
        <f>+IF(入力シート!$L33="","",MID(入力シート!$L33,入力シート!BT$20,1))</f>
        <v/>
      </c>
      <c r="AC27" s="913"/>
      <c r="AD27" s="913" t="str">
        <f>+IF(入力シート!$L33="","",MID(入力シート!$L33,入力シート!BV$20,1))</f>
        <v/>
      </c>
      <c r="AE27" s="913"/>
      <c r="AF27" s="913" t="str">
        <f>+IF(入力シート!$L33="","",MID(入力シート!$L33,入力シート!BX$20,1))</f>
        <v/>
      </c>
      <c r="AG27" s="913"/>
      <c r="AH27" s="913" t="str">
        <f>+IF(入力シート!$L33="","",MID(入力シート!$L33,入力シート!BZ$20,1))</f>
        <v/>
      </c>
      <c r="AI27" s="913"/>
      <c r="AJ27" s="913" t="str">
        <f>+IF(入力シート!$L33="","",MID(入力シート!$L33,入力シート!CB$20,1))</f>
        <v/>
      </c>
      <c r="AK27" s="913"/>
      <c r="AL27" s="913" t="str">
        <f>+IF(入力シート!$L33="","",MID(入力シート!$L33,入力シート!CD$20,1))</f>
        <v/>
      </c>
      <c r="AM27" s="913"/>
      <c r="AN27" s="913" t="str">
        <f>+IF(入力シート!$L33="","",MID(入力シート!$L33,入力シート!CF$20,1))</f>
        <v/>
      </c>
      <c r="AO27" s="913"/>
      <c r="AP27" s="913" t="str">
        <f>+IF(入力シート!$L33="","",MID(入力シート!$L33,入力シート!CH$20,1))</f>
        <v/>
      </c>
      <c r="AQ27" s="913"/>
      <c r="AR27" s="913" t="str">
        <f>+IF(入力シート!$L33="","",MID(入力シート!$L33,入力シート!CJ$20,1))</f>
        <v/>
      </c>
      <c r="AS27" s="913"/>
      <c r="AT27" s="913" t="str">
        <f>+IF(入力シート!$L33="","",MID(入力シート!$L33,入力シート!CL$20,1))</f>
        <v/>
      </c>
      <c r="AU27" s="913"/>
      <c r="AV27" s="913" t="str">
        <f>+IF(入力シート!$L33="","",MID(入力シート!$L33,入力シート!CN$20,1))</f>
        <v/>
      </c>
      <c r="AW27" s="913"/>
      <c r="AX27" s="913" t="str">
        <f>+IF(入力シート!$L33="","",MID(入力シート!$L33,入力シート!CP$20,1))</f>
        <v/>
      </c>
      <c r="AY27" s="913"/>
      <c r="AZ27" s="913" t="str">
        <f>+IF(入力シート!$L33="","",MID(入力シート!$L33,入力シート!CR$20,1))</f>
        <v/>
      </c>
      <c r="BA27" s="913"/>
      <c r="BB27" s="913" t="str">
        <f>+IF(入力シート!$L33="","",MID(入力シート!$L33,入力シート!CT$20,1))</f>
        <v/>
      </c>
      <c r="BC27" s="913"/>
      <c r="BD27" s="913" t="str">
        <f>+IF(入力シート!$L33="","",MID(入力シート!$L33,入力シート!CV$20,1))</f>
        <v/>
      </c>
      <c r="BE27" s="913"/>
      <c r="BF27" s="913" t="str">
        <f>+IF(入力シート!$L33="","",MID(入力シート!$L33,入力シート!CX$20,1))</f>
        <v/>
      </c>
      <c r="BG27" s="913"/>
      <c r="BH27" s="913" t="str">
        <f>+IF(入力シート!$L33="","",MID(入力シート!$L33,入力シート!CZ$20,1))</f>
        <v/>
      </c>
      <c r="BI27" s="913"/>
      <c r="BJ27" s="913" t="str">
        <f>+IF(入力シート!$L33="","",MID(入力シート!$L33,入力シート!DB$20,1))</f>
        <v/>
      </c>
      <c r="BK27" s="913"/>
      <c r="BL27" s="913" t="str">
        <f>+IF(入力シート!$L33="","",MID(入力シート!$L33,入力シート!DD$20,1))</f>
        <v/>
      </c>
      <c r="BM27" s="913"/>
      <c r="BN27" s="913" t="str">
        <f>+IF(入力シート!$L33="","",MID(入力シート!$L33,入力シート!DF$20,1))</f>
        <v/>
      </c>
      <c r="BO27" s="913"/>
      <c r="BP27" s="913" t="str">
        <f>+IF(入力シート!$L33="","",MID(入力シート!$L33,入力シート!DH$20,1))</f>
        <v/>
      </c>
      <c r="BQ27" s="1031"/>
      <c r="BR27" s="1034"/>
      <c r="BS27" s="1035"/>
      <c r="BT27" s="1044"/>
      <c r="BU27" s="1045"/>
      <c r="BV27" s="1045"/>
      <c r="BW27" s="1046"/>
      <c r="BX27" s="463" t="str">
        <f>+IF(入力シート!AA33="","",IF(MID(TEXT(入力シート!AA33,"00#"),1,1)="","",MID(TEXT(入力シート!AA33,"00#"),1,1)))</f>
        <v/>
      </c>
      <c r="BY27" s="464" t="str">
        <f>+IF(入力シート!AA33="","",IF(MID(TEXT(入力シート!AA33,"00#"),2,1)="","",MID(TEXT(入力シート!AA33,"00#"),2,1)))</f>
        <v/>
      </c>
      <c r="BZ27" s="465" t="str">
        <f>+IF(入力シート!AA33="","",IF(MID(TEXT(入力シート!AA33,"00#"),3,1)="","",MID(TEXT(入力シート!AA33,"00#"),3,1)))</f>
        <v/>
      </c>
      <c r="CA27" s="455" t="s">
        <v>34</v>
      </c>
      <c r="CB27" s="466" t="str">
        <f>+IF(入力シート!AD33="","",IF(MID(TEXT(入力シート!AD33,"000#"),1,1)="","",MID(TEXT(入力シート!AD33,"000#"),1,1)))</f>
        <v/>
      </c>
      <c r="CC27" s="457" t="str">
        <f>+IF(入力シート!AD33="","",IF(MID(TEXT(入力シート!AD33,"000#"),2,1)="","",MID(TEXT(入力シート!AD33,"000#"),2,1)))</f>
        <v/>
      </c>
      <c r="CD27" s="457" t="str">
        <f>+IF(入力シート!AD33="","",IF(MID(TEXT(入力シート!AD33,"000#"),3,1)="","",MID(TEXT(入力シート!AD33,"000#"),3,1)))</f>
        <v/>
      </c>
      <c r="CE27" s="458" t="str">
        <f>+IF(入力シート!AD33="","",IF(MID(TEXT(入力シート!AD33,"000#"),4,1)="","",MID(TEXT(入力シート!AD33,"000#"),4,1)))</f>
        <v/>
      </c>
      <c r="CF27" s="466" t="str">
        <f>+IF(入力シート!$AZ33="","",MID(入力シート!$AZ33,入力シート!BJ$16,1))</f>
        <v>-</v>
      </c>
      <c r="CG27" s="464" t="str">
        <f>+IF(入力シート!$AZ33="","",MID(入力シート!$AZ33,入力シート!BK$16,1))</f>
        <v>-</v>
      </c>
      <c r="CH27" s="464" t="str">
        <f>+IF(入力シート!$AZ33="","",MID(入力シート!$AZ33,入力シート!BL$16,1))</f>
        <v/>
      </c>
      <c r="CI27" s="464" t="str">
        <f>+IF(入力シート!$AZ33="","",MID(入力シート!$AZ33,入力シート!BM$16,1))</f>
        <v/>
      </c>
      <c r="CJ27" s="464" t="str">
        <f>+IF(入力シート!$AZ33="","",MID(入力シート!$AZ33,入力シート!BN$16,1))</f>
        <v/>
      </c>
      <c r="CK27" s="464" t="str">
        <f>+IF(入力シート!$AZ33="","",MID(入力シート!$AZ33,入力シート!BO$16,1))</f>
        <v/>
      </c>
      <c r="CL27" s="464" t="str">
        <f>+IF(入力シート!$AZ33="","",MID(入力シート!$AZ33,入力シート!BP$16,1))</f>
        <v/>
      </c>
      <c r="CM27" s="457" t="str">
        <f>+IF(入力シート!$AZ33="","",MID(入力シート!$AZ33,入力シート!BQ$16,1))</f>
        <v/>
      </c>
      <c r="CN27" s="457" t="str">
        <f>+IF(入力シート!$AZ33="","",MID(入力シート!$AZ33,入力シート!BR$16,1))</f>
        <v/>
      </c>
      <c r="CO27" s="457" t="str">
        <f>+IF(入力シート!$AZ33="","",MID(入力シート!$AZ33,入力シート!BS$16,1))</f>
        <v/>
      </c>
      <c r="CP27" s="467" t="str">
        <f>+IF(入力シート!$AZ33="","",MID(入力シート!$AZ33,入力シート!BT$16,1))</f>
        <v/>
      </c>
      <c r="CQ27" s="458" t="str">
        <f>+IF(入力シート!$AZ33="","",MID(入力シート!$AZ33,入力シート!BU$16,1))</f>
        <v/>
      </c>
      <c r="CS27" s="643"/>
      <c r="CU27" s="643">
        <f>+SUM(CV27:GR27)</f>
        <v>0</v>
      </c>
      <c r="CW27" s="436">
        <f>IF(ISERROR(VLOOKUP(R27,'環境依存文字（電子入札利用不可）'!$A:$A,1,FALSE))=TRUE,IF(SUBSTITUTE(R27,"　","")="",0,IF($CV$3&lt;=CODE(R27),IF(AND($DB$3&lt;=CODE(R27),CODE(R27)&lt;=$DD$3),0,IF(AND($DG$3&lt;=CODE(R27),CODE(R27)&lt;=$DI$3),0,1)),0)),1)</f>
        <v>0</v>
      </c>
      <c r="CY27" s="436">
        <f>IF(ISERROR(VLOOKUP(T27,'環境依存文字（電子入札利用不可）'!$A:$A,1,FALSE))=TRUE,IF(SUBSTITUTE(T27,"　","")="",0,IF($CV$3&lt;=CODE(T27),IF(AND($DB$3&lt;=CODE(T27),CODE(T27)&lt;=$DD$3),0,IF(AND($DG$3&lt;=CODE(T27),CODE(T27)&lt;=$DI$3),0,1)),0)),1)</f>
        <v>0</v>
      </c>
      <c r="DA27" s="436">
        <f>IF(ISERROR(VLOOKUP(V27,'環境依存文字（電子入札利用不可）'!$A:$A,1,FALSE))=TRUE,IF(SUBSTITUTE(V27,"　","")="",0,IF($CV$3&lt;=CODE(V27),IF(AND($DB$3&lt;=CODE(V27),CODE(V27)&lt;=$DD$3),0,IF(AND($DG$3&lt;=CODE(V27),CODE(V27)&lt;=$DI$3),0,1)),0)),1)</f>
        <v>0</v>
      </c>
      <c r="DC27" s="436">
        <f>IF(ISERROR(VLOOKUP(X27,'環境依存文字（電子入札利用不可）'!$A:$A,1,FALSE))=TRUE,IF(SUBSTITUTE(X27,"　","")="",0,IF($CV$3&lt;=CODE(X27),IF(AND($DB$3&lt;=CODE(X27),CODE(X27)&lt;=$DD$3),0,IF(AND($DG$3&lt;=CODE(X27),CODE(X27)&lt;=$DI$3),0,1)),0)),1)</f>
        <v>0</v>
      </c>
      <c r="DE27" s="436">
        <f>IF(ISERROR(VLOOKUP(Z27,'環境依存文字（電子入札利用不可）'!$A:$A,1,FALSE))=TRUE,IF(SUBSTITUTE(Z27,"　","")="",0,IF($CV$3&lt;=CODE(Z27),IF(AND($DB$3&lt;=CODE(Z27),CODE(Z27)&lt;=$DD$3),0,IF(AND($DG$3&lt;=CODE(Z27),CODE(Z27)&lt;=$DI$3),0,1)),0)),1)</f>
        <v>0</v>
      </c>
      <c r="DG27" s="436">
        <f>IF(ISERROR(VLOOKUP(AB27,'環境依存文字（電子入札利用不可）'!$A:$A,1,FALSE))=TRUE,IF(SUBSTITUTE(AB27,"　","")="",0,IF($CV$3&lt;=CODE(AB27),IF(AND($DB$3&lt;=CODE(AB27),CODE(AB27)&lt;=$DD$3),0,IF(AND($DG$3&lt;=CODE(AB27),CODE(AB27)&lt;=$DI$3),0,1)),0)),1)</f>
        <v>0</v>
      </c>
      <c r="DI27" s="436">
        <f>IF(ISERROR(VLOOKUP(AD27,'環境依存文字（電子入札利用不可）'!$A:$A,1,FALSE))=TRUE,IF(SUBSTITUTE(AD27,"　","")="",0,IF($CV$3&lt;=CODE(AD27),IF(AND($DB$3&lt;=CODE(AD27),CODE(AD27)&lt;=$DD$3),0,IF(AND($DG$3&lt;=CODE(AD27),CODE(AD27)&lt;=$DI$3),0,1)),0)),1)</f>
        <v>0</v>
      </c>
      <c r="DK27" s="436">
        <f>IF(ISERROR(VLOOKUP(AF27,'環境依存文字（電子入札利用不可）'!$A:$A,1,FALSE))=TRUE,IF(SUBSTITUTE(AF27,"　","")="",0,IF($CV$3&lt;=CODE(AF27),IF(AND($DB$3&lt;=CODE(AF27),CODE(AF27)&lt;=$DD$3),0,IF(AND($DG$3&lt;=CODE(AF27),CODE(AF27)&lt;=$DI$3),0,1)),0)),1)</f>
        <v>0</v>
      </c>
      <c r="DM27" s="436">
        <f>IF(ISERROR(VLOOKUP(AH27,'環境依存文字（電子入札利用不可）'!$A:$A,1,FALSE))=TRUE,IF(SUBSTITUTE(AH27,"　","")="",0,IF($CV$3&lt;=CODE(AH27),IF(AND($DB$3&lt;=CODE(AH27),CODE(AH27)&lt;=$DD$3),0,IF(AND($DG$3&lt;=CODE(AH27),CODE(AH27)&lt;=$DI$3),0,1)),0)),1)</f>
        <v>0</v>
      </c>
      <c r="DO27" s="436">
        <f>IF(ISERROR(VLOOKUP(AJ27,'環境依存文字（電子入札利用不可）'!$A:$A,1,FALSE))=TRUE,IF(SUBSTITUTE(AJ27,"　","")="",0,IF($CV$3&lt;=CODE(AJ27),IF(AND($DB$3&lt;=CODE(AJ27),CODE(AJ27)&lt;=$DD$3),0,IF(AND($DG$3&lt;=CODE(AJ27),CODE(AJ27)&lt;=$DI$3),0,1)),0)),1)</f>
        <v>0</v>
      </c>
      <c r="DQ27" s="436">
        <f>IF(ISERROR(VLOOKUP(AL27,'環境依存文字（電子入札利用不可）'!$A:$A,1,FALSE))=TRUE,IF(SUBSTITUTE(AL27,"　","")="",0,IF($CV$3&lt;=CODE(AL27),IF(AND($DB$3&lt;=CODE(AL27),CODE(AL27)&lt;=$DD$3),0,IF(AND($DG$3&lt;=CODE(AL27),CODE(AL27)&lt;=$DI$3),0,1)),0)),1)</f>
        <v>0</v>
      </c>
      <c r="DS27" s="436">
        <f>IF(ISERROR(VLOOKUP(AN27,'環境依存文字（電子入札利用不可）'!$A:$A,1,FALSE))=TRUE,IF(SUBSTITUTE(AN27,"　","")="",0,IF($CV$3&lt;=CODE(AN27),IF(AND($DB$3&lt;=CODE(AN27),CODE(AN27)&lt;=$DD$3),0,IF(AND($DG$3&lt;=CODE(AN27),CODE(AN27)&lt;=$DI$3),0,1)),0)),1)</f>
        <v>0</v>
      </c>
      <c r="DU27" s="436">
        <f>IF(ISERROR(VLOOKUP(AP27,'環境依存文字（電子入札利用不可）'!$A:$A,1,FALSE))=TRUE,IF(SUBSTITUTE(AP27,"　","")="",0,IF($CV$3&lt;=CODE(AP27),IF(AND($DB$3&lt;=CODE(AP27),CODE(AP27)&lt;=$DD$3),0,IF(AND($DG$3&lt;=CODE(AP27),CODE(AP27)&lt;=$DI$3),0,1)),0)),1)</f>
        <v>0</v>
      </c>
      <c r="DW27" s="436">
        <f>IF(ISERROR(VLOOKUP(AR27,'環境依存文字（電子入札利用不可）'!$A:$A,1,FALSE))=TRUE,IF(SUBSTITUTE(AR27,"　","")="",0,IF($CV$3&lt;=CODE(AR27),IF(AND($DB$3&lt;=CODE(AR27),CODE(AR27)&lt;=$DD$3),0,IF(AND($DG$3&lt;=CODE(AR27),CODE(AR27)&lt;=$DI$3),0,1)),0)),1)</f>
        <v>0</v>
      </c>
      <c r="DY27" s="436">
        <f>IF(ISERROR(VLOOKUP(AT27,'環境依存文字（電子入札利用不可）'!$A:$A,1,FALSE))=TRUE,IF(SUBSTITUTE(AT27,"　","")="",0,IF($CV$3&lt;=CODE(AT27),IF(AND($DB$3&lt;=CODE(AT27),CODE(AT27)&lt;=$DD$3),0,IF(AND($DG$3&lt;=CODE(AT27),CODE(AT27)&lt;=$DI$3),0,1)),0)),1)</f>
        <v>0</v>
      </c>
      <c r="EA27" s="436">
        <f>IF(ISERROR(VLOOKUP(AV27,'環境依存文字（電子入札利用不可）'!$A:$A,1,FALSE))=TRUE,IF(SUBSTITUTE(AV27,"　","")="",0,IF($CV$3&lt;=CODE(AV27),IF(AND($DB$3&lt;=CODE(AV27),CODE(AV27)&lt;=$DD$3),0,IF(AND($DG$3&lt;=CODE(AV27),CODE(AV27)&lt;=$DI$3),0,1)),0)),1)</f>
        <v>0</v>
      </c>
      <c r="EC27" s="436">
        <f>IF(ISERROR(VLOOKUP(AX27,'環境依存文字（電子入札利用不可）'!$A:$A,1,FALSE))=TRUE,IF(SUBSTITUTE(AX27,"　","")="",0,IF($CV$3&lt;=CODE(AX27),IF(AND($DB$3&lt;=CODE(AX27),CODE(AX27)&lt;=$DD$3),0,IF(AND($DG$3&lt;=CODE(AX27),CODE(AX27)&lt;=$DI$3),0,1)),0)),1)</f>
        <v>0</v>
      </c>
      <c r="EE27" s="436">
        <f>IF(ISERROR(VLOOKUP(AZ27,'環境依存文字（電子入札利用不可）'!$A:$A,1,FALSE))=TRUE,IF(SUBSTITUTE(AZ27,"　","")="",0,IF($CV$3&lt;=CODE(AZ27),IF(AND($DB$3&lt;=CODE(AZ27),CODE(AZ27)&lt;=$DD$3),0,IF(AND($DG$3&lt;=CODE(AZ27),CODE(AZ27)&lt;=$DI$3),0,1)),0)),1)</f>
        <v>0</v>
      </c>
      <c r="EG27" s="436">
        <f>IF(ISERROR(VLOOKUP(BB27,'環境依存文字（電子入札利用不可）'!$A:$A,1,FALSE))=TRUE,IF(SUBSTITUTE(BB27,"　","")="",0,IF($CV$3&lt;=CODE(BB27),IF(AND($DB$3&lt;=CODE(BB27),CODE(BB27)&lt;=$DD$3),0,IF(AND($DG$3&lt;=CODE(BB27),CODE(BB27)&lt;=$DI$3),0,1)),0)),1)</f>
        <v>0</v>
      </c>
      <c r="EI27" s="436">
        <f>IF(ISERROR(VLOOKUP(BD27,'環境依存文字（電子入札利用不可）'!$A:$A,1,FALSE))=TRUE,IF(SUBSTITUTE(BD27,"　","")="",0,IF($CV$3&lt;=CODE(BD27),IF(AND($DB$3&lt;=CODE(BD27),CODE(BD27)&lt;=$DD$3),0,IF(AND($DG$3&lt;=CODE(BD27),CODE(BD27)&lt;=$DI$3),0,1)),0)),1)</f>
        <v>0</v>
      </c>
      <c r="EK27" s="436">
        <f>IF(ISERROR(VLOOKUP(BF27,'環境依存文字（電子入札利用不可）'!$A:$A,1,FALSE))=TRUE,IF(SUBSTITUTE(BF27,"　","")="",0,IF($CV$3&lt;=CODE(BF27),IF(AND($DB$3&lt;=CODE(BF27),CODE(BF27)&lt;=$DD$3),0,IF(AND($DG$3&lt;=CODE(BF27),CODE(BF27)&lt;=$DI$3),0,1)),0)),1)</f>
        <v>0</v>
      </c>
      <c r="EM27" s="436">
        <f>IF(ISERROR(VLOOKUP(BH27,'環境依存文字（電子入札利用不可）'!$A:$A,1,FALSE))=TRUE,IF(SUBSTITUTE(BH27,"　","")="",0,IF($CV$3&lt;=CODE(BH27),IF(AND($DB$3&lt;=CODE(BH27),CODE(BH27)&lt;=$DD$3),0,IF(AND($DG$3&lt;=CODE(BH27),CODE(BH27)&lt;=$DI$3),0,1)),0)),1)</f>
        <v>0</v>
      </c>
      <c r="EO27" s="436">
        <f>IF(ISERROR(VLOOKUP(BJ27,'環境依存文字（電子入札利用不可）'!$A:$A,1,FALSE))=TRUE,IF(SUBSTITUTE(BJ27,"　","")="",0,IF($CV$3&lt;=CODE(BJ27),IF(AND($DB$3&lt;=CODE(BJ27),CODE(BJ27)&lt;=$DD$3),0,IF(AND($DG$3&lt;=CODE(BJ27),CODE(BJ27)&lt;=$DI$3),0,1)),0)),1)</f>
        <v>0</v>
      </c>
      <c r="EQ27" s="436">
        <f>IF(ISERROR(VLOOKUP(BL27,'環境依存文字（電子入札利用不可）'!$A:$A,1,FALSE))=TRUE,IF(SUBSTITUTE(BL27,"　","")="",0,IF($CV$3&lt;=CODE(BL27),IF(AND($DB$3&lt;=CODE(BL27),CODE(BL27)&lt;=$DD$3),0,IF(AND($DG$3&lt;=CODE(BL27),CODE(BL27)&lt;=$DI$3),0,1)),0)),1)</f>
        <v>0</v>
      </c>
      <c r="ES27" s="436">
        <f>IF(ISERROR(VLOOKUP(BN27,'環境依存文字（電子入札利用不可）'!$A:$A,1,FALSE))=TRUE,IF(SUBSTITUTE(BN27,"　","")="",0,IF($CV$3&lt;=CODE(BN27),IF(AND($DB$3&lt;=CODE(BN27),CODE(BN27)&lt;=$DD$3),0,IF(AND($DG$3&lt;=CODE(BN27),CODE(BN27)&lt;=$DI$3),0,1)),0)),1)</f>
        <v>0</v>
      </c>
      <c r="EU27" s="436">
        <f>IF(ISERROR(VLOOKUP(BP27,'環境依存文字（電子入札利用不可）'!$A:$A,1,FALSE))=TRUE,IF(SUBSTITUTE(BP27,"　","")="",0,IF($CV$3&lt;=CODE(BP27),IF(AND($DB$3&lt;=CODE(BP27),CODE(BP27)&lt;=$DD$3),0,IF(AND($DG$3&lt;=CODE(BP27),CODE(BP27)&lt;=$DI$3),0,1)),0)),1)</f>
        <v>0</v>
      </c>
    </row>
    <row r="28" spans="1:167" s="436" customFormat="1" ht="23.25" customHeight="1" thickTop="1" thickBot="1">
      <c r="A28" s="26"/>
      <c r="B28" s="1047" t="s">
        <v>48</v>
      </c>
      <c r="C28" s="1048"/>
      <c r="D28" s="1048"/>
      <c r="E28" s="1048"/>
      <c r="F28" s="1048"/>
      <c r="G28" s="1048"/>
      <c r="H28" s="1048"/>
      <c r="I28" s="1048"/>
      <c r="J28" s="1048"/>
      <c r="K28" s="1048"/>
      <c r="L28" s="1048"/>
      <c r="M28" s="1048"/>
      <c r="N28" s="1048"/>
      <c r="O28" s="1048"/>
      <c r="P28" s="1048"/>
      <c r="Q28" s="1048"/>
      <c r="R28" s="1022" t="str">
        <f>+IF(入力シート!$L34="","",MID(入力シート!$L34,入力シート!BJ$20,1))</f>
        <v/>
      </c>
      <c r="S28" s="913"/>
      <c r="T28" s="913" t="str">
        <f>+IF(入力シート!$L34="","",MID(入力シート!$L34,入力シート!BL$20,1))</f>
        <v/>
      </c>
      <c r="U28" s="913"/>
      <c r="V28" s="913" t="str">
        <f>+IF(入力シート!$L34="","",MID(入力シート!$L34,入力シート!BN$20,1))</f>
        <v/>
      </c>
      <c r="W28" s="913"/>
      <c r="X28" s="913" t="str">
        <f>+IF(入力シート!$L34="","",MID(入力シート!$L34,入力シート!BP$20,1))</f>
        <v/>
      </c>
      <c r="Y28" s="913"/>
      <c r="Z28" s="913" t="str">
        <f>+IF(入力シート!$L34="","",MID(入力シート!$L34,入力シート!BR$20,1))</f>
        <v/>
      </c>
      <c r="AA28" s="913"/>
      <c r="AB28" s="913" t="str">
        <f>+IF(入力シート!$L34="","",MID(入力シート!$L34,入力シート!BT$20,1))</f>
        <v/>
      </c>
      <c r="AC28" s="913"/>
      <c r="AD28" s="913" t="str">
        <f>+IF(入力シート!$L34="","",MID(入力シート!$L34,入力シート!BV$20,1))</f>
        <v/>
      </c>
      <c r="AE28" s="913"/>
      <c r="AF28" s="913" t="str">
        <f>+IF(入力シート!$L34="","",MID(入力シート!$L34,入力シート!BX$20,1))</f>
        <v/>
      </c>
      <c r="AG28" s="913"/>
      <c r="AH28" s="913" t="str">
        <f>+IF(入力シート!$L34="","",MID(入力シート!$L34,入力シート!BZ$20,1))</f>
        <v/>
      </c>
      <c r="AI28" s="913"/>
      <c r="AJ28" s="913" t="str">
        <f>+IF(入力シート!$L34="","",MID(入力シート!$L34,入力シート!CB$20,1))</f>
        <v/>
      </c>
      <c r="AK28" s="913"/>
      <c r="AL28" s="913" t="str">
        <f>+IF(入力シート!$L34="","",MID(入力シート!$L34,入力シート!CD$20,1))</f>
        <v/>
      </c>
      <c r="AM28" s="913"/>
      <c r="AN28" s="913" t="str">
        <f>+IF(入力シート!$L34="","",MID(入力シート!$L34,入力シート!CF$20,1))</f>
        <v/>
      </c>
      <c r="AO28" s="913"/>
      <c r="AP28" s="913" t="str">
        <f>+IF(入力シート!$L34="","",MID(入力シート!$L34,入力シート!CH$20,1))</f>
        <v/>
      </c>
      <c r="AQ28" s="913"/>
      <c r="AR28" s="913" t="str">
        <f>+IF(入力シート!$L34="","",MID(入力シート!$L34,入力シート!CJ$20,1))</f>
        <v/>
      </c>
      <c r="AS28" s="913"/>
      <c r="AT28" s="913" t="str">
        <f>+IF(入力シート!$L34="","",MID(入力シート!$L34,入力シート!CL$20,1))</f>
        <v/>
      </c>
      <c r="AU28" s="913"/>
      <c r="AV28" s="913" t="str">
        <f>+IF(入力シート!$L34="","",MID(入力シート!$L34,入力シート!CN$20,1))</f>
        <v/>
      </c>
      <c r="AW28" s="913"/>
      <c r="AX28" s="913" t="str">
        <f>+IF(入力シート!$L34="","",MID(入力シート!$L34,入力シート!CP$20,1))</f>
        <v/>
      </c>
      <c r="AY28" s="913"/>
      <c r="AZ28" s="913" t="str">
        <f>+IF(入力シート!$L34="","",MID(入力シート!$L34,入力シート!CR$20,1))</f>
        <v/>
      </c>
      <c r="BA28" s="913"/>
      <c r="BB28" s="913" t="str">
        <f>+IF(入力シート!$L34="","",MID(入力シート!$L34,入力シート!CT$20,1))</f>
        <v/>
      </c>
      <c r="BC28" s="913"/>
      <c r="BD28" s="913" t="str">
        <f>+IF(入力シート!$L34="","",MID(入力シート!$L34,入力シート!CV$20,1))</f>
        <v/>
      </c>
      <c r="BE28" s="913"/>
      <c r="BF28" s="913" t="str">
        <f>+IF(入力シート!$L34="","",MID(入力シート!$L34,入力シート!CX$20,1))</f>
        <v/>
      </c>
      <c r="BG28" s="913"/>
      <c r="BH28" s="913" t="str">
        <f>+IF(入力シート!$L34="","",MID(入力シート!$L34,入力シート!CZ$20,1))</f>
        <v/>
      </c>
      <c r="BI28" s="913"/>
      <c r="BJ28" s="913" t="str">
        <f>+IF(入力シート!$L34="","",MID(入力シート!$L34,入力シート!DB$20,1))</f>
        <v/>
      </c>
      <c r="BK28" s="913"/>
      <c r="BL28" s="913" t="str">
        <f>+IF(入力シート!$L34="","",MID(入力シート!$L34,入力シート!DD$20,1))</f>
        <v/>
      </c>
      <c r="BM28" s="913"/>
      <c r="BN28" s="913" t="str">
        <f>+IF(入力シート!$L34="","",MID(入力シート!$L34,入力シート!DF$20,1))</f>
        <v/>
      </c>
      <c r="BO28" s="913"/>
      <c r="BP28" s="913" t="str">
        <f>+IF(入力シート!$L34="","",MID(入力シート!$L34,入力シート!DH$20,1))</f>
        <v/>
      </c>
      <c r="BQ28" s="1031"/>
      <c r="BR28" s="1034"/>
      <c r="BS28" s="1035"/>
      <c r="BT28" s="1053" t="s">
        <v>49</v>
      </c>
      <c r="BU28" s="1054"/>
      <c r="BV28" s="1054"/>
      <c r="BW28" s="1055"/>
      <c r="BX28" s="463" t="str">
        <f>+IF(入力シート!AA34="","",IF(MID(TEXT(入力シート!AA34,"00#"),1,1)="","",MID(TEXT(入力シート!AA34,"00#"),1,1)))</f>
        <v/>
      </c>
      <c r="BY28" s="464" t="str">
        <f>+IF(入力シート!AA34="","",IF(MID(TEXT(入力シート!AA34,"00#"),2,1)="","",MID(TEXT(入力シート!AA34,"00#"),2,1)))</f>
        <v/>
      </c>
      <c r="BZ28" s="465" t="str">
        <f>+IF(入力シート!AA34="","",IF(MID(TEXT(入力シート!AA34,"00#"),3,1)="","",MID(TEXT(入力シート!AA34,"00#"),3,1)))</f>
        <v/>
      </c>
      <c r="CA28" s="455" t="s">
        <v>34</v>
      </c>
      <c r="CB28" s="466" t="str">
        <f>+IF(入力シート!AD34="","",IF(MID(TEXT(入力シート!AD34,"000#"),1,1)="","",MID(TEXT(入力シート!AD34,"000#"),1,1)))</f>
        <v/>
      </c>
      <c r="CC28" s="457" t="str">
        <f>+IF(入力シート!AD34="","",IF(MID(TEXT(入力シート!AD34,"000#"),2,1)="","",MID(TEXT(入力シート!AD34,"000#"),2,1)))</f>
        <v/>
      </c>
      <c r="CD28" s="457" t="str">
        <f>+IF(入力シート!AD34="","",IF(MID(TEXT(入力シート!AD34,"000#"),3,1)="","",MID(TEXT(入力シート!AD34,"000#"),3,1)))</f>
        <v/>
      </c>
      <c r="CE28" s="458" t="str">
        <f>+IF(入力シート!AD34="","",IF(MID(TEXT(入力シート!AD34,"000#"),4,1)="","",MID(TEXT(入力シート!AD34,"000#"),4,1)))</f>
        <v/>
      </c>
      <c r="CF28" s="466" t="str">
        <f>+IF(入力シート!$AZ34="","",MID(入力シート!$AZ34,入力シート!BJ$16,1))</f>
        <v>-</v>
      </c>
      <c r="CG28" s="464" t="str">
        <f>+IF(入力シート!$AZ34="","",MID(入力シート!$AZ34,入力シート!BK$16,1))</f>
        <v>-</v>
      </c>
      <c r="CH28" s="464" t="str">
        <f>+IF(入力シート!$AZ34="","",MID(入力シート!$AZ34,入力シート!BL$16,1))</f>
        <v/>
      </c>
      <c r="CI28" s="464" t="str">
        <f>+IF(入力シート!$AZ34="","",MID(入力シート!$AZ34,入力シート!BM$16,1))</f>
        <v/>
      </c>
      <c r="CJ28" s="464" t="str">
        <f>+IF(入力シート!$AZ34="","",MID(入力シート!$AZ34,入力シート!BN$16,1))</f>
        <v/>
      </c>
      <c r="CK28" s="464" t="str">
        <f>+IF(入力シート!$AZ34="","",MID(入力シート!$AZ34,入力シート!BO$16,1))</f>
        <v/>
      </c>
      <c r="CL28" s="464" t="str">
        <f>+IF(入力シート!$AZ34="","",MID(入力シート!$AZ34,入力シート!BP$16,1))</f>
        <v/>
      </c>
      <c r="CM28" s="457" t="str">
        <f>+IF(入力シート!$AZ34="","",MID(入力シート!$AZ34,入力シート!BQ$16,1))</f>
        <v/>
      </c>
      <c r="CN28" s="457" t="str">
        <f>+IF(入力シート!$AZ34="","",MID(入力シート!$AZ34,入力シート!BR$16,1))</f>
        <v/>
      </c>
      <c r="CO28" s="457" t="str">
        <f>+IF(入力シート!$AZ34="","",MID(入力シート!$AZ34,入力シート!BS$16,1))</f>
        <v/>
      </c>
      <c r="CP28" s="467" t="str">
        <f>+IF(入力シート!$AZ34="","",MID(入力シート!$AZ34,入力シート!BT$16,1))</f>
        <v/>
      </c>
      <c r="CQ28" s="458" t="str">
        <f>+IF(入力シート!$AZ34="","",MID(入力シート!$AZ34,入力シート!BU$16,1))</f>
        <v/>
      </c>
      <c r="CS28" s="643"/>
      <c r="CU28" s="643">
        <f>+SUM(CV28:GR28)</f>
        <v>0</v>
      </c>
      <c r="CW28" s="436">
        <f>IF(ISERROR(VLOOKUP(R28,'環境依存文字（電子入札利用不可）'!$A:$A,1,FALSE))=TRUE,IF(SUBSTITUTE(R28,"　","")="",0,IF($CV$3&lt;=CODE(R28),IF(AND($DB$3&lt;=CODE(R28),CODE(R28)&lt;=$DD$3),0,IF(AND($DG$3&lt;=CODE(R28),CODE(R28)&lt;=$DI$3),0,1)),0)),1)</f>
        <v>0</v>
      </c>
      <c r="CY28" s="436">
        <f>IF(ISERROR(VLOOKUP(T28,'環境依存文字（電子入札利用不可）'!$A:$A,1,FALSE))=TRUE,IF(SUBSTITUTE(T28,"　","")="",0,IF($CV$3&lt;=CODE(T28),IF(AND($DB$3&lt;=CODE(T28),CODE(T28)&lt;=$DD$3),0,IF(AND($DG$3&lt;=CODE(T28),CODE(T28)&lt;=$DI$3),0,1)),0)),1)</f>
        <v>0</v>
      </c>
      <c r="DA28" s="436">
        <f>IF(ISERROR(VLOOKUP(V28,'環境依存文字（電子入札利用不可）'!$A:$A,1,FALSE))=TRUE,IF(SUBSTITUTE(V28,"　","")="",0,IF($CV$3&lt;=CODE(V28),IF(AND($DB$3&lt;=CODE(V28),CODE(V28)&lt;=$DD$3),0,IF(AND($DG$3&lt;=CODE(V28),CODE(V28)&lt;=$DI$3),0,1)),0)),1)</f>
        <v>0</v>
      </c>
      <c r="DC28" s="436">
        <f>IF(ISERROR(VLOOKUP(X28,'環境依存文字（電子入札利用不可）'!$A:$A,1,FALSE))=TRUE,IF(SUBSTITUTE(X28,"　","")="",0,IF($CV$3&lt;=CODE(X28),IF(AND($DB$3&lt;=CODE(X28),CODE(X28)&lt;=$DD$3),0,IF(AND($DG$3&lt;=CODE(X28),CODE(X28)&lt;=$DI$3),0,1)),0)),1)</f>
        <v>0</v>
      </c>
      <c r="DE28" s="436">
        <f>IF(ISERROR(VLOOKUP(Z28,'環境依存文字（電子入札利用不可）'!$A:$A,1,FALSE))=TRUE,IF(SUBSTITUTE(Z28,"　","")="",0,IF($CV$3&lt;=CODE(Z28),IF(AND($DB$3&lt;=CODE(Z28),CODE(Z28)&lt;=$DD$3),0,IF(AND($DG$3&lt;=CODE(Z28),CODE(Z28)&lt;=$DI$3),0,1)),0)),1)</f>
        <v>0</v>
      </c>
      <c r="DG28" s="436">
        <f>IF(ISERROR(VLOOKUP(AB28,'環境依存文字（電子入札利用不可）'!$A:$A,1,FALSE))=TRUE,IF(SUBSTITUTE(AB28,"　","")="",0,IF($CV$3&lt;=CODE(AB28),IF(AND($DB$3&lt;=CODE(AB28),CODE(AB28)&lt;=$DD$3),0,IF(AND($DG$3&lt;=CODE(AB28),CODE(AB28)&lt;=$DI$3),0,1)),0)),1)</f>
        <v>0</v>
      </c>
      <c r="DI28" s="436">
        <f>IF(ISERROR(VLOOKUP(AD28,'環境依存文字（電子入札利用不可）'!$A:$A,1,FALSE))=TRUE,IF(SUBSTITUTE(AD28,"　","")="",0,IF($CV$3&lt;=CODE(AD28),IF(AND($DB$3&lt;=CODE(AD28),CODE(AD28)&lt;=$DD$3),0,IF(AND($DG$3&lt;=CODE(AD28),CODE(AD28)&lt;=$DI$3),0,1)),0)),1)</f>
        <v>0</v>
      </c>
      <c r="DK28" s="436">
        <f>IF(ISERROR(VLOOKUP(AF28,'環境依存文字（電子入札利用不可）'!$A:$A,1,FALSE))=TRUE,IF(SUBSTITUTE(AF28,"　","")="",0,IF($CV$3&lt;=CODE(AF28),IF(AND($DB$3&lt;=CODE(AF28),CODE(AF28)&lt;=$DD$3),0,IF(AND($DG$3&lt;=CODE(AF28),CODE(AF28)&lt;=$DI$3),0,1)),0)),1)</f>
        <v>0</v>
      </c>
      <c r="DM28" s="436">
        <f>IF(ISERROR(VLOOKUP(AH28,'環境依存文字（電子入札利用不可）'!$A:$A,1,FALSE))=TRUE,IF(SUBSTITUTE(AH28,"　","")="",0,IF($CV$3&lt;=CODE(AH28),IF(AND($DB$3&lt;=CODE(AH28),CODE(AH28)&lt;=$DD$3),0,IF(AND($DG$3&lt;=CODE(AH28),CODE(AH28)&lt;=$DI$3),0,1)),0)),1)</f>
        <v>0</v>
      </c>
      <c r="DO28" s="436">
        <f>IF(ISERROR(VLOOKUP(AJ28,'環境依存文字（電子入札利用不可）'!$A:$A,1,FALSE))=TRUE,IF(SUBSTITUTE(AJ28,"　","")="",0,IF($CV$3&lt;=CODE(AJ28),IF(AND($DB$3&lt;=CODE(AJ28),CODE(AJ28)&lt;=$DD$3),0,IF(AND($DG$3&lt;=CODE(AJ28),CODE(AJ28)&lt;=$DI$3),0,1)),0)),1)</f>
        <v>0</v>
      </c>
      <c r="DQ28" s="436">
        <f>IF(ISERROR(VLOOKUP(AL28,'環境依存文字（電子入札利用不可）'!$A:$A,1,FALSE))=TRUE,IF(SUBSTITUTE(AL28,"　","")="",0,IF($CV$3&lt;=CODE(AL28),IF(AND($DB$3&lt;=CODE(AL28),CODE(AL28)&lt;=$DD$3),0,IF(AND($DG$3&lt;=CODE(AL28),CODE(AL28)&lt;=$DI$3),0,1)),0)),1)</f>
        <v>0</v>
      </c>
      <c r="DS28" s="436">
        <f>IF(ISERROR(VLOOKUP(AN28,'環境依存文字（電子入札利用不可）'!$A:$A,1,FALSE))=TRUE,IF(SUBSTITUTE(AN28,"　","")="",0,IF($CV$3&lt;=CODE(AN28),IF(AND($DB$3&lt;=CODE(AN28),CODE(AN28)&lt;=$DD$3),0,IF(AND($DG$3&lt;=CODE(AN28),CODE(AN28)&lt;=$DI$3),0,1)),0)),1)</f>
        <v>0</v>
      </c>
      <c r="DU28" s="436">
        <f>IF(ISERROR(VLOOKUP(AP28,'環境依存文字（電子入札利用不可）'!$A:$A,1,FALSE))=TRUE,IF(SUBSTITUTE(AP28,"　","")="",0,IF($CV$3&lt;=CODE(AP28),IF(AND($DB$3&lt;=CODE(AP28),CODE(AP28)&lt;=$DD$3),0,IF(AND($DG$3&lt;=CODE(AP28),CODE(AP28)&lt;=$DI$3),0,1)),0)),1)</f>
        <v>0</v>
      </c>
      <c r="DW28" s="436">
        <f>IF(ISERROR(VLOOKUP(AR28,'環境依存文字（電子入札利用不可）'!$A:$A,1,FALSE))=TRUE,IF(SUBSTITUTE(AR28,"　","")="",0,IF($CV$3&lt;=CODE(AR28),IF(AND($DB$3&lt;=CODE(AR28),CODE(AR28)&lt;=$DD$3),0,IF(AND($DG$3&lt;=CODE(AR28),CODE(AR28)&lt;=$DI$3),0,1)),0)),1)</f>
        <v>0</v>
      </c>
      <c r="DY28" s="436">
        <f>IF(ISERROR(VLOOKUP(AT28,'環境依存文字（電子入札利用不可）'!$A:$A,1,FALSE))=TRUE,IF(SUBSTITUTE(AT28,"　","")="",0,IF($CV$3&lt;=CODE(AT28),IF(AND($DB$3&lt;=CODE(AT28),CODE(AT28)&lt;=$DD$3),0,IF(AND($DG$3&lt;=CODE(AT28),CODE(AT28)&lt;=$DI$3),0,1)),0)),1)</f>
        <v>0</v>
      </c>
      <c r="EA28" s="436">
        <f>IF(ISERROR(VLOOKUP(AV28,'環境依存文字（電子入札利用不可）'!$A:$A,1,FALSE))=TRUE,IF(SUBSTITUTE(AV28,"　","")="",0,IF($CV$3&lt;=CODE(AV28),IF(AND($DB$3&lt;=CODE(AV28),CODE(AV28)&lt;=$DD$3),0,IF(AND($DG$3&lt;=CODE(AV28),CODE(AV28)&lt;=$DI$3),0,1)),0)),1)</f>
        <v>0</v>
      </c>
      <c r="EC28" s="436">
        <f>IF(ISERROR(VLOOKUP(AX28,'環境依存文字（電子入札利用不可）'!$A:$A,1,FALSE))=TRUE,IF(SUBSTITUTE(AX28,"　","")="",0,IF($CV$3&lt;=CODE(AX28),IF(AND($DB$3&lt;=CODE(AX28),CODE(AX28)&lt;=$DD$3),0,IF(AND($DG$3&lt;=CODE(AX28),CODE(AX28)&lt;=$DI$3),0,1)),0)),1)</f>
        <v>0</v>
      </c>
      <c r="EE28" s="436">
        <f>IF(ISERROR(VLOOKUP(AZ28,'環境依存文字（電子入札利用不可）'!$A:$A,1,FALSE))=TRUE,IF(SUBSTITUTE(AZ28,"　","")="",0,IF($CV$3&lt;=CODE(AZ28),IF(AND($DB$3&lt;=CODE(AZ28),CODE(AZ28)&lt;=$DD$3),0,IF(AND($DG$3&lt;=CODE(AZ28),CODE(AZ28)&lt;=$DI$3),0,1)),0)),1)</f>
        <v>0</v>
      </c>
      <c r="EG28" s="436">
        <f>IF(ISERROR(VLOOKUP(BB28,'環境依存文字（電子入札利用不可）'!$A:$A,1,FALSE))=TRUE,IF(SUBSTITUTE(BB28,"　","")="",0,IF($CV$3&lt;=CODE(BB28),IF(AND($DB$3&lt;=CODE(BB28),CODE(BB28)&lt;=$DD$3),0,IF(AND($DG$3&lt;=CODE(BB28),CODE(BB28)&lt;=$DI$3),0,1)),0)),1)</f>
        <v>0</v>
      </c>
      <c r="EI28" s="436">
        <f>IF(ISERROR(VLOOKUP(BD28,'環境依存文字（電子入札利用不可）'!$A:$A,1,FALSE))=TRUE,IF(SUBSTITUTE(BD28,"　","")="",0,IF($CV$3&lt;=CODE(BD28),IF(AND($DB$3&lt;=CODE(BD28),CODE(BD28)&lt;=$DD$3),0,IF(AND($DG$3&lt;=CODE(BD28),CODE(BD28)&lt;=$DI$3),0,1)),0)),1)</f>
        <v>0</v>
      </c>
      <c r="EK28" s="436">
        <f>IF(ISERROR(VLOOKUP(BF28,'環境依存文字（電子入札利用不可）'!$A:$A,1,FALSE))=TRUE,IF(SUBSTITUTE(BF28,"　","")="",0,IF($CV$3&lt;=CODE(BF28),IF(AND($DB$3&lt;=CODE(BF28),CODE(BF28)&lt;=$DD$3),0,IF(AND($DG$3&lt;=CODE(BF28),CODE(BF28)&lt;=$DI$3),0,1)),0)),1)</f>
        <v>0</v>
      </c>
      <c r="EM28" s="436">
        <f>IF(ISERROR(VLOOKUP(BH28,'環境依存文字（電子入札利用不可）'!$A:$A,1,FALSE))=TRUE,IF(SUBSTITUTE(BH28,"　","")="",0,IF($CV$3&lt;=CODE(BH28),IF(AND($DB$3&lt;=CODE(BH28),CODE(BH28)&lt;=$DD$3),0,IF(AND($DG$3&lt;=CODE(BH28),CODE(BH28)&lt;=$DI$3),0,1)),0)),1)</f>
        <v>0</v>
      </c>
      <c r="EO28" s="436">
        <f>IF(ISERROR(VLOOKUP(BJ28,'環境依存文字（電子入札利用不可）'!$A:$A,1,FALSE))=TRUE,IF(SUBSTITUTE(BJ28,"　","")="",0,IF($CV$3&lt;=CODE(BJ28),IF(AND($DB$3&lt;=CODE(BJ28),CODE(BJ28)&lt;=$DD$3),0,IF(AND($DG$3&lt;=CODE(BJ28),CODE(BJ28)&lt;=$DI$3),0,1)),0)),1)</f>
        <v>0</v>
      </c>
      <c r="EQ28" s="436">
        <f>IF(ISERROR(VLOOKUP(BL28,'環境依存文字（電子入札利用不可）'!$A:$A,1,FALSE))=TRUE,IF(SUBSTITUTE(BL28,"　","")="",0,IF($CV$3&lt;=CODE(BL28),IF(AND($DB$3&lt;=CODE(BL28),CODE(BL28)&lt;=$DD$3),0,IF(AND($DG$3&lt;=CODE(BL28),CODE(BL28)&lt;=$DI$3),0,1)),0)),1)</f>
        <v>0</v>
      </c>
      <c r="ES28" s="436">
        <f>IF(ISERROR(VLOOKUP(BN28,'環境依存文字（電子入札利用不可）'!$A:$A,1,FALSE))=TRUE,IF(SUBSTITUTE(BN28,"　","")="",0,IF($CV$3&lt;=CODE(BN28),IF(AND($DB$3&lt;=CODE(BN28),CODE(BN28)&lt;=$DD$3),0,IF(AND($DG$3&lt;=CODE(BN28),CODE(BN28)&lt;=$DI$3),0,1)),0)),1)</f>
        <v>0</v>
      </c>
      <c r="EU28" s="436">
        <f>IF(ISERROR(VLOOKUP(BP28,'環境依存文字（電子入札利用不可）'!$A:$A,1,FALSE))=TRUE,IF(SUBSTITUTE(BP28,"　","")="",0,IF($CV$3&lt;=CODE(BP28),IF(AND($DB$3&lt;=CODE(BP28),CODE(BP28)&lt;=$DD$3),0,IF(AND($DG$3&lt;=CODE(BP28),CODE(BP28)&lt;=$DI$3),0,1)),0)),1)</f>
        <v>0</v>
      </c>
    </row>
    <row r="29" spans="1:167" s="436" customFormat="1" ht="23.25" customHeight="1" thickBot="1">
      <c r="A29" s="39"/>
      <c r="B29" s="1049"/>
      <c r="C29" s="1050"/>
      <c r="D29" s="1050"/>
      <c r="E29" s="1050"/>
      <c r="F29" s="1050"/>
      <c r="G29" s="1050"/>
      <c r="H29" s="1050"/>
      <c r="I29" s="1050"/>
      <c r="J29" s="1050"/>
      <c r="K29" s="1050"/>
      <c r="L29" s="1050"/>
      <c r="M29" s="1050"/>
      <c r="N29" s="1050"/>
      <c r="O29" s="1050"/>
      <c r="P29" s="1050"/>
      <c r="Q29" s="1050"/>
      <c r="R29" s="1022" t="str">
        <f>+IF(入力シート!$L35="","",MID(入力シート!$L35,入力シート!BJ$20,1))</f>
        <v/>
      </c>
      <c r="S29" s="913"/>
      <c r="T29" s="913" t="str">
        <f>+IF(入力シート!$L35="","",MID(入力シート!$L35,入力シート!BL$20,1))</f>
        <v/>
      </c>
      <c r="U29" s="913"/>
      <c r="V29" s="913" t="str">
        <f>+IF(入力シート!$L35="","",MID(入力シート!$L35,入力シート!BN$20,1))</f>
        <v/>
      </c>
      <c r="W29" s="913"/>
      <c r="X29" s="913" t="str">
        <f>+IF(入力シート!$L35="","",MID(入力シート!$L35,入力シート!BP$20,1))</f>
        <v/>
      </c>
      <c r="Y29" s="913"/>
      <c r="Z29" s="913" t="str">
        <f>+IF(入力シート!$L35="","",MID(入力シート!$L35,入力シート!BR$20,1))</f>
        <v/>
      </c>
      <c r="AA29" s="913"/>
      <c r="AB29" s="913" t="str">
        <f>+IF(入力シート!$L35="","",MID(入力シート!$L35,入力シート!BT$20,1))</f>
        <v/>
      </c>
      <c r="AC29" s="913"/>
      <c r="AD29" s="913" t="str">
        <f>+IF(入力シート!$L35="","",MID(入力シート!$L35,入力シート!BV$20,1))</f>
        <v/>
      </c>
      <c r="AE29" s="913"/>
      <c r="AF29" s="913" t="str">
        <f>+IF(入力シート!$L35="","",MID(入力シート!$L35,入力シート!BX$20,1))</f>
        <v/>
      </c>
      <c r="AG29" s="913"/>
      <c r="AH29" s="913" t="str">
        <f>+IF(入力シート!$L35="","",MID(入力シート!$L35,入力シート!BZ$20,1))</f>
        <v/>
      </c>
      <c r="AI29" s="913"/>
      <c r="AJ29" s="913" t="str">
        <f>+IF(入力シート!$L35="","",MID(入力シート!$L35,入力シート!CB$20,1))</f>
        <v/>
      </c>
      <c r="AK29" s="913"/>
      <c r="AL29" s="913" t="str">
        <f>+IF(入力シート!$L35="","",MID(入力シート!$L35,入力シート!CD$20,1))</f>
        <v/>
      </c>
      <c r="AM29" s="913"/>
      <c r="AN29" s="913" t="str">
        <f>+IF(入力シート!$L35="","",MID(入力シート!$L35,入力シート!CF$20,1))</f>
        <v/>
      </c>
      <c r="AO29" s="913"/>
      <c r="AP29" s="913" t="str">
        <f>+IF(入力シート!$L35="","",MID(入力シート!$L35,入力シート!CH$20,1))</f>
        <v/>
      </c>
      <c r="AQ29" s="913"/>
      <c r="AR29" s="913" t="str">
        <f>+IF(入力シート!$L35="","",MID(入力シート!$L35,入力シート!CJ$20,1))</f>
        <v/>
      </c>
      <c r="AS29" s="913"/>
      <c r="AT29" s="913" t="str">
        <f>+IF(入力シート!$L35="","",MID(入力シート!$L35,入力シート!CL$20,1))</f>
        <v/>
      </c>
      <c r="AU29" s="913"/>
      <c r="AV29" s="913" t="str">
        <f>+IF(入力シート!$L35="","",MID(入力シート!$L35,入力シート!CN$20,1))</f>
        <v/>
      </c>
      <c r="AW29" s="913"/>
      <c r="AX29" s="913" t="str">
        <f>+IF(入力シート!$L35="","",MID(入力シート!$L35,入力シート!CP$20,1))</f>
        <v/>
      </c>
      <c r="AY29" s="913"/>
      <c r="AZ29" s="913" t="str">
        <f>+IF(入力シート!$L35="","",MID(入力シート!$L35,入力シート!CR$20,1))</f>
        <v/>
      </c>
      <c r="BA29" s="913"/>
      <c r="BB29" s="913" t="str">
        <f>+IF(入力シート!$L35="","",MID(入力シート!$L35,入力シート!CT$20,1))</f>
        <v/>
      </c>
      <c r="BC29" s="913"/>
      <c r="BD29" s="913" t="str">
        <f>+IF(入力シート!$L35="","",MID(入力シート!$L35,入力シート!CV$20,1))</f>
        <v/>
      </c>
      <c r="BE29" s="913"/>
      <c r="BF29" s="913" t="str">
        <f>+IF(入力シート!$L35="","",MID(入力シート!$L35,入力シート!CX$20,1))</f>
        <v/>
      </c>
      <c r="BG29" s="913"/>
      <c r="BH29" s="913" t="str">
        <f>+IF(入力シート!$L35="","",MID(入力シート!$L35,入力シート!CZ$20,1))</f>
        <v/>
      </c>
      <c r="BI29" s="913"/>
      <c r="BJ29" s="913" t="str">
        <f>+IF(入力シート!$L35="","",MID(入力シート!$L35,入力シート!DB$20,1))</f>
        <v/>
      </c>
      <c r="BK29" s="913"/>
      <c r="BL29" s="913" t="str">
        <f>+IF(入力シート!$L35="","",MID(入力シート!$L35,入力シート!DD$20,1))</f>
        <v/>
      </c>
      <c r="BM29" s="913"/>
      <c r="BN29" s="913" t="str">
        <f>+IF(入力シート!$L35="","",MID(入力シート!$L35,入力シート!DF$20,1))</f>
        <v/>
      </c>
      <c r="BO29" s="913"/>
      <c r="BP29" s="913" t="str">
        <f>+IF(入力シート!$L35="","",MID(入力シート!$L35,入力シート!DH$20,1))</f>
        <v/>
      </c>
      <c r="BQ29" s="1031"/>
      <c r="BR29" s="1036"/>
      <c r="BS29" s="1037"/>
      <c r="BT29" s="468" t="str">
        <f>+IF(MID(TEXT(入力シート!Y29,"000#"),1,1)="0","",MID(TEXT(入力シート!Y29,"000#"),1,1))</f>
        <v/>
      </c>
      <c r="BU29" s="469" t="str">
        <f>+IF(AND(BT29="",MID(TEXT(入力シート!Y29,"000#"),2,1)="0"),"",MID(TEXT(入力シート!Y29,"000#"),2,1))</f>
        <v/>
      </c>
      <c r="BV29" s="469" t="str">
        <f>+IF(AND(BU29="",MID(TEXT(入力シート!Y29,"000#"),3,1)="0"),"",MID(TEXT(入力シート!Y29,"000#"),3,1))</f>
        <v/>
      </c>
      <c r="BW29" s="470" t="str">
        <f>+IF(AND(BV29="",MID(TEXT(入力シート!Y29,"000#"),4,1)="0"),"",MID(TEXT(入力シート!Y29,"000#"),4,1))</f>
        <v/>
      </c>
      <c r="BX29" s="471" t="str">
        <f>+IF(入力シート!AA35="","",IF(MID(TEXT(入力シート!AA35,"00#"),1,1)="","",MID(TEXT(入力シート!AA35,"00#"),1,1)))</f>
        <v/>
      </c>
      <c r="BY29" s="464" t="str">
        <f>+IF(入力シート!AA35="","",IF(MID(TEXT(入力シート!AA35,"00#"),2,1)="","",MID(TEXT(入力シート!AA35,"00#"),2,1)))</f>
        <v/>
      </c>
      <c r="BZ29" s="465" t="str">
        <f>+IF(入力シート!AA35="","",IF(MID(TEXT(入力シート!AA35,"00#"),3,1)="","",MID(TEXT(入力シート!AA35,"00#"),3,1)))</f>
        <v/>
      </c>
      <c r="CA29" s="455" t="s">
        <v>34</v>
      </c>
      <c r="CB29" s="466" t="str">
        <f>+IF(入力シート!AD35="","",IF(MID(TEXT(入力シート!AD35,"000#"),1,1)="","",MID(TEXT(入力シート!AD35,"000#"),1,1)))</f>
        <v/>
      </c>
      <c r="CC29" s="457" t="str">
        <f>+IF(入力シート!AD35="","",IF(MID(TEXT(入力シート!AD35,"000#"),2,1)="","",MID(TEXT(入力シート!AD35,"000#"),2,1)))</f>
        <v/>
      </c>
      <c r="CD29" s="457" t="str">
        <f>+IF(入力シート!AD35="","",IF(MID(TEXT(入力シート!AD35,"000#"),3,1)="","",MID(TEXT(入力シート!AD35,"000#"),3,1)))</f>
        <v/>
      </c>
      <c r="CE29" s="458" t="str">
        <f>+IF(入力シート!AD35="","",IF(MID(TEXT(入力シート!AD35,"000#"),4,1)="","",MID(TEXT(入力シート!AD35,"000#"),4,1)))</f>
        <v/>
      </c>
      <c r="CF29" s="466" t="str">
        <f>+IF(入力シート!$AZ35="","",MID(入力シート!$AZ35,入力シート!BJ$16,1))</f>
        <v>-</v>
      </c>
      <c r="CG29" s="464" t="str">
        <f>+IF(入力シート!$AZ35="","",MID(入力シート!$AZ35,入力シート!BK$16,1))</f>
        <v>-</v>
      </c>
      <c r="CH29" s="464" t="str">
        <f>+IF(入力シート!$AZ35="","",MID(入力シート!$AZ35,入力シート!BL$16,1))</f>
        <v/>
      </c>
      <c r="CI29" s="464" t="str">
        <f>+IF(入力シート!$AZ35="","",MID(入力シート!$AZ35,入力シート!BM$16,1))</f>
        <v/>
      </c>
      <c r="CJ29" s="464" t="str">
        <f>+IF(入力シート!$AZ35="","",MID(入力シート!$AZ35,入力シート!BN$16,1))</f>
        <v/>
      </c>
      <c r="CK29" s="464" t="str">
        <f>+IF(入力シート!$AZ35="","",MID(入力シート!$AZ35,入力シート!BO$16,1))</f>
        <v/>
      </c>
      <c r="CL29" s="464" t="str">
        <f>+IF(入力シート!$AZ35="","",MID(入力シート!$AZ35,入力シート!BP$16,1))</f>
        <v/>
      </c>
      <c r="CM29" s="457" t="str">
        <f>+IF(入力シート!$AZ35="","",MID(入力シート!$AZ35,入力シート!BQ$16,1))</f>
        <v/>
      </c>
      <c r="CN29" s="457" t="str">
        <f>+IF(入力シート!$AZ35="","",MID(入力シート!$AZ35,入力シート!BR$16,1))</f>
        <v/>
      </c>
      <c r="CO29" s="457" t="str">
        <f>+IF(入力シート!$AZ35="","",MID(入力シート!$AZ35,入力シート!BS$16,1))</f>
        <v/>
      </c>
      <c r="CP29" s="467" t="str">
        <f>+IF(入力シート!$AZ35="","",MID(入力シート!$AZ35,入力シート!BT$16,1))</f>
        <v/>
      </c>
      <c r="CQ29" s="458" t="str">
        <f>+IF(入力シート!$AZ35="","",MID(入力シート!$AZ35,入力シート!BU$16,1))</f>
        <v/>
      </c>
      <c r="CS29" s="643"/>
      <c r="CU29" s="643">
        <f>+SUM(CV29:GR29)</f>
        <v>0</v>
      </c>
      <c r="CW29" s="436">
        <f>IF(ISERROR(VLOOKUP(R29,'環境依存文字（電子入札利用不可）'!$A:$A,1,FALSE))=TRUE,IF(SUBSTITUTE(R29,"　","")="",0,IF($CV$3&lt;=CODE(R29),IF(AND($DB$3&lt;=CODE(R29),CODE(R29)&lt;=$DD$3),0,IF(AND($DG$3&lt;=CODE(R29),CODE(R29)&lt;=$DI$3),0,1)),0)),1)</f>
        <v>0</v>
      </c>
      <c r="CY29" s="436">
        <f>IF(ISERROR(VLOOKUP(T29,'環境依存文字（電子入札利用不可）'!$A:$A,1,FALSE))=TRUE,IF(SUBSTITUTE(T29,"　","")="",0,IF($CV$3&lt;=CODE(T29),IF(AND($DB$3&lt;=CODE(T29),CODE(T29)&lt;=$DD$3),0,IF(AND($DG$3&lt;=CODE(T29),CODE(T29)&lt;=$DI$3),0,1)),0)),1)</f>
        <v>0</v>
      </c>
      <c r="DA29" s="436">
        <f>IF(ISERROR(VLOOKUP(V29,'環境依存文字（電子入札利用不可）'!$A:$A,1,FALSE))=TRUE,IF(SUBSTITUTE(V29,"　","")="",0,IF($CV$3&lt;=CODE(V29),IF(AND($DB$3&lt;=CODE(V29),CODE(V29)&lt;=$DD$3),0,IF(AND($DG$3&lt;=CODE(V29),CODE(V29)&lt;=$DI$3),0,1)),0)),1)</f>
        <v>0</v>
      </c>
      <c r="DC29" s="436">
        <f>IF(ISERROR(VLOOKUP(X29,'環境依存文字（電子入札利用不可）'!$A:$A,1,FALSE))=TRUE,IF(SUBSTITUTE(X29,"　","")="",0,IF($CV$3&lt;=CODE(X29),IF(AND($DB$3&lt;=CODE(X29),CODE(X29)&lt;=$DD$3),0,IF(AND($DG$3&lt;=CODE(X29),CODE(X29)&lt;=$DI$3),0,1)),0)),1)</f>
        <v>0</v>
      </c>
      <c r="DE29" s="436">
        <f>IF(ISERROR(VLOOKUP(Z29,'環境依存文字（電子入札利用不可）'!$A:$A,1,FALSE))=TRUE,IF(SUBSTITUTE(Z29,"　","")="",0,IF($CV$3&lt;=CODE(Z29),IF(AND($DB$3&lt;=CODE(Z29),CODE(Z29)&lt;=$DD$3),0,IF(AND($DG$3&lt;=CODE(Z29),CODE(Z29)&lt;=$DI$3),0,1)),0)),1)</f>
        <v>0</v>
      </c>
      <c r="DG29" s="436">
        <f>IF(ISERROR(VLOOKUP(AB29,'環境依存文字（電子入札利用不可）'!$A:$A,1,FALSE))=TRUE,IF(SUBSTITUTE(AB29,"　","")="",0,IF($CV$3&lt;=CODE(AB29),IF(AND($DB$3&lt;=CODE(AB29),CODE(AB29)&lt;=$DD$3),0,IF(AND($DG$3&lt;=CODE(AB29),CODE(AB29)&lt;=$DI$3),0,1)),0)),1)</f>
        <v>0</v>
      </c>
      <c r="DI29" s="436">
        <f>IF(ISERROR(VLOOKUP(AD29,'環境依存文字（電子入札利用不可）'!$A:$A,1,FALSE))=TRUE,IF(SUBSTITUTE(AD29,"　","")="",0,IF($CV$3&lt;=CODE(AD29),IF(AND($DB$3&lt;=CODE(AD29),CODE(AD29)&lt;=$DD$3),0,IF(AND($DG$3&lt;=CODE(AD29),CODE(AD29)&lt;=$DI$3),0,1)),0)),1)</f>
        <v>0</v>
      </c>
      <c r="DK29" s="436">
        <f>IF(ISERROR(VLOOKUP(AF29,'環境依存文字（電子入札利用不可）'!$A:$A,1,FALSE))=TRUE,IF(SUBSTITUTE(AF29,"　","")="",0,IF($CV$3&lt;=CODE(AF29),IF(AND($DB$3&lt;=CODE(AF29),CODE(AF29)&lt;=$DD$3),0,IF(AND($DG$3&lt;=CODE(AF29),CODE(AF29)&lt;=$DI$3),0,1)),0)),1)</f>
        <v>0</v>
      </c>
      <c r="DM29" s="436">
        <f>IF(ISERROR(VLOOKUP(AH29,'環境依存文字（電子入札利用不可）'!$A:$A,1,FALSE))=TRUE,IF(SUBSTITUTE(AH29,"　","")="",0,IF($CV$3&lt;=CODE(AH29),IF(AND($DB$3&lt;=CODE(AH29),CODE(AH29)&lt;=$DD$3),0,IF(AND($DG$3&lt;=CODE(AH29),CODE(AH29)&lt;=$DI$3),0,1)),0)),1)</f>
        <v>0</v>
      </c>
      <c r="DO29" s="436">
        <f>IF(ISERROR(VLOOKUP(AJ29,'環境依存文字（電子入札利用不可）'!$A:$A,1,FALSE))=TRUE,IF(SUBSTITUTE(AJ29,"　","")="",0,IF($CV$3&lt;=CODE(AJ29),IF(AND($DB$3&lt;=CODE(AJ29),CODE(AJ29)&lt;=$DD$3),0,IF(AND($DG$3&lt;=CODE(AJ29),CODE(AJ29)&lt;=$DI$3),0,1)),0)),1)</f>
        <v>0</v>
      </c>
      <c r="DQ29" s="436">
        <f>IF(ISERROR(VLOOKUP(AL29,'環境依存文字（電子入札利用不可）'!$A:$A,1,FALSE))=TRUE,IF(SUBSTITUTE(AL29,"　","")="",0,IF($CV$3&lt;=CODE(AL29),IF(AND($DB$3&lt;=CODE(AL29),CODE(AL29)&lt;=$DD$3),0,IF(AND($DG$3&lt;=CODE(AL29),CODE(AL29)&lt;=$DI$3),0,1)),0)),1)</f>
        <v>0</v>
      </c>
      <c r="DS29" s="436">
        <f>IF(ISERROR(VLOOKUP(AN29,'環境依存文字（電子入札利用不可）'!$A:$A,1,FALSE))=TRUE,IF(SUBSTITUTE(AN29,"　","")="",0,IF($CV$3&lt;=CODE(AN29),IF(AND($DB$3&lt;=CODE(AN29),CODE(AN29)&lt;=$DD$3),0,IF(AND($DG$3&lt;=CODE(AN29),CODE(AN29)&lt;=$DI$3),0,1)),0)),1)</f>
        <v>0</v>
      </c>
      <c r="DU29" s="436">
        <f>IF(ISERROR(VLOOKUP(AP29,'環境依存文字（電子入札利用不可）'!$A:$A,1,FALSE))=TRUE,IF(SUBSTITUTE(AP29,"　","")="",0,IF($CV$3&lt;=CODE(AP29),IF(AND($DB$3&lt;=CODE(AP29),CODE(AP29)&lt;=$DD$3),0,IF(AND($DG$3&lt;=CODE(AP29),CODE(AP29)&lt;=$DI$3),0,1)),0)),1)</f>
        <v>0</v>
      </c>
      <c r="DW29" s="436">
        <f>IF(ISERROR(VLOOKUP(AR29,'環境依存文字（電子入札利用不可）'!$A:$A,1,FALSE))=TRUE,IF(SUBSTITUTE(AR29,"　","")="",0,IF($CV$3&lt;=CODE(AR29),IF(AND($DB$3&lt;=CODE(AR29),CODE(AR29)&lt;=$DD$3),0,IF(AND($DG$3&lt;=CODE(AR29),CODE(AR29)&lt;=$DI$3),0,1)),0)),1)</f>
        <v>0</v>
      </c>
      <c r="DY29" s="436">
        <f>IF(ISERROR(VLOOKUP(AT29,'環境依存文字（電子入札利用不可）'!$A:$A,1,FALSE))=TRUE,IF(SUBSTITUTE(AT29,"　","")="",0,IF($CV$3&lt;=CODE(AT29),IF(AND($DB$3&lt;=CODE(AT29),CODE(AT29)&lt;=$DD$3),0,IF(AND($DG$3&lt;=CODE(AT29),CODE(AT29)&lt;=$DI$3),0,1)),0)),1)</f>
        <v>0</v>
      </c>
      <c r="EA29" s="436">
        <f>IF(ISERROR(VLOOKUP(AV29,'環境依存文字（電子入札利用不可）'!$A:$A,1,FALSE))=TRUE,IF(SUBSTITUTE(AV29,"　","")="",0,IF($CV$3&lt;=CODE(AV29),IF(AND($DB$3&lt;=CODE(AV29),CODE(AV29)&lt;=$DD$3),0,IF(AND($DG$3&lt;=CODE(AV29),CODE(AV29)&lt;=$DI$3),0,1)),0)),1)</f>
        <v>0</v>
      </c>
      <c r="EC29" s="436">
        <f>IF(ISERROR(VLOOKUP(AX29,'環境依存文字（電子入札利用不可）'!$A:$A,1,FALSE))=TRUE,IF(SUBSTITUTE(AX29,"　","")="",0,IF($CV$3&lt;=CODE(AX29),IF(AND($DB$3&lt;=CODE(AX29),CODE(AX29)&lt;=$DD$3),0,IF(AND($DG$3&lt;=CODE(AX29),CODE(AX29)&lt;=$DI$3),0,1)),0)),1)</f>
        <v>0</v>
      </c>
      <c r="EE29" s="436">
        <f>IF(ISERROR(VLOOKUP(AZ29,'環境依存文字（電子入札利用不可）'!$A:$A,1,FALSE))=TRUE,IF(SUBSTITUTE(AZ29,"　","")="",0,IF($CV$3&lt;=CODE(AZ29),IF(AND($DB$3&lt;=CODE(AZ29),CODE(AZ29)&lt;=$DD$3),0,IF(AND($DG$3&lt;=CODE(AZ29),CODE(AZ29)&lt;=$DI$3),0,1)),0)),1)</f>
        <v>0</v>
      </c>
      <c r="EG29" s="436">
        <f>IF(ISERROR(VLOOKUP(BB29,'環境依存文字（電子入札利用不可）'!$A:$A,1,FALSE))=TRUE,IF(SUBSTITUTE(BB29,"　","")="",0,IF($CV$3&lt;=CODE(BB29),IF(AND($DB$3&lt;=CODE(BB29),CODE(BB29)&lt;=$DD$3),0,IF(AND($DG$3&lt;=CODE(BB29),CODE(BB29)&lt;=$DI$3),0,1)),0)),1)</f>
        <v>0</v>
      </c>
      <c r="EI29" s="436">
        <f>IF(ISERROR(VLOOKUP(BD29,'環境依存文字（電子入札利用不可）'!$A:$A,1,FALSE))=TRUE,IF(SUBSTITUTE(BD29,"　","")="",0,IF($CV$3&lt;=CODE(BD29),IF(AND($DB$3&lt;=CODE(BD29),CODE(BD29)&lt;=$DD$3),0,IF(AND($DG$3&lt;=CODE(BD29),CODE(BD29)&lt;=$DI$3),0,1)),0)),1)</f>
        <v>0</v>
      </c>
      <c r="EK29" s="436">
        <f>IF(ISERROR(VLOOKUP(BF29,'環境依存文字（電子入札利用不可）'!$A:$A,1,FALSE))=TRUE,IF(SUBSTITUTE(BF29,"　","")="",0,IF($CV$3&lt;=CODE(BF29),IF(AND($DB$3&lt;=CODE(BF29),CODE(BF29)&lt;=$DD$3),0,IF(AND($DG$3&lt;=CODE(BF29),CODE(BF29)&lt;=$DI$3),0,1)),0)),1)</f>
        <v>0</v>
      </c>
      <c r="EM29" s="436">
        <f>IF(ISERROR(VLOOKUP(BH29,'環境依存文字（電子入札利用不可）'!$A:$A,1,FALSE))=TRUE,IF(SUBSTITUTE(BH29,"　","")="",0,IF($CV$3&lt;=CODE(BH29),IF(AND($DB$3&lt;=CODE(BH29),CODE(BH29)&lt;=$DD$3),0,IF(AND($DG$3&lt;=CODE(BH29),CODE(BH29)&lt;=$DI$3),0,1)),0)),1)</f>
        <v>0</v>
      </c>
      <c r="EO29" s="436">
        <f>IF(ISERROR(VLOOKUP(BJ29,'環境依存文字（電子入札利用不可）'!$A:$A,1,FALSE))=TRUE,IF(SUBSTITUTE(BJ29,"　","")="",0,IF($CV$3&lt;=CODE(BJ29),IF(AND($DB$3&lt;=CODE(BJ29),CODE(BJ29)&lt;=$DD$3),0,IF(AND($DG$3&lt;=CODE(BJ29),CODE(BJ29)&lt;=$DI$3),0,1)),0)),1)</f>
        <v>0</v>
      </c>
      <c r="EQ29" s="436">
        <f>IF(ISERROR(VLOOKUP(BL29,'環境依存文字（電子入札利用不可）'!$A:$A,1,FALSE))=TRUE,IF(SUBSTITUTE(BL29,"　","")="",0,IF($CV$3&lt;=CODE(BL29),IF(AND($DB$3&lt;=CODE(BL29),CODE(BL29)&lt;=$DD$3),0,IF(AND($DG$3&lt;=CODE(BL29),CODE(BL29)&lt;=$DI$3),0,1)),0)),1)</f>
        <v>0</v>
      </c>
      <c r="ES29" s="436">
        <f>IF(ISERROR(VLOOKUP(BN29,'環境依存文字（電子入札利用不可）'!$A:$A,1,FALSE))=TRUE,IF(SUBSTITUTE(BN29,"　","")="",0,IF($CV$3&lt;=CODE(BN29),IF(AND($DB$3&lt;=CODE(BN29),CODE(BN29)&lt;=$DD$3),0,IF(AND($DG$3&lt;=CODE(BN29),CODE(BN29)&lt;=$DI$3),0,1)),0)),1)</f>
        <v>0</v>
      </c>
      <c r="EU29" s="436">
        <f>IF(ISERROR(VLOOKUP(BP29,'環境依存文字（電子入札利用不可）'!$A:$A,1,FALSE))=TRUE,IF(SUBSTITUTE(BP29,"　","")="",0,IF($CV$3&lt;=CODE(BP29),IF(AND($DB$3&lt;=CODE(BP29),CODE(BP29)&lt;=$DD$3),0,IF(AND($DG$3&lt;=CODE(BP29),CODE(BP29)&lt;=$DI$3),0,1)),0)),1)</f>
        <v>0</v>
      </c>
    </row>
    <row r="30" spans="1:167" s="436" customFormat="1" ht="23.25" customHeight="1">
      <c r="BQ30" s="472"/>
      <c r="BR30" s="472"/>
      <c r="BS30" s="472"/>
      <c r="BT30" s="472"/>
      <c r="BU30" s="472"/>
      <c r="BV30" s="472"/>
      <c r="BW30" s="472"/>
      <c r="BX30" s="472"/>
      <c r="BY30" s="472"/>
      <c r="BZ30" s="472"/>
      <c r="CA30" s="472"/>
      <c r="CB30" s="472"/>
      <c r="CS30" s="643"/>
    </row>
    <row r="31" spans="1:167" s="436" customFormat="1" ht="23.25" customHeight="1" thickBot="1">
      <c r="A31" s="1056" t="s">
        <v>50</v>
      </c>
      <c r="B31" s="1057"/>
      <c r="C31" s="1057"/>
      <c r="D31" s="1057"/>
      <c r="E31" s="1057"/>
      <c r="F31" s="1057"/>
      <c r="G31" s="1057"/>
      <c r="H31" s="1057"/>
      <c r="I31" s="1057"/>
      <c r="J31" s="1057"/>
      <c r="K31" s="1057"/>
      <c r="L31" s="1057"/>
      <c r="M31" s="1057"/>
      <c r="N31" s="1057"/>
      <c r="O31" s="1057"/>
      <c r="P31" s="1057"/>
      <c r="Q31" s="1057"/>
      <c r="R31" s="1057"/>
      <c r="S31" s="1057"/>
      <c r="T31" s="1057"/>
      <c r="U31" s="1057"/>
      <c r="V31" s="1057"/>
      <c r="W31" s="1057"/>
      <c r="X31" s="1057"/>
      <c r="Y31" s="1057"/>
      <c r="Z31" s="1057"/>
      <c r="AA31" s="1057"/>
      <c r="AB31" s="1057"/>
      <c r="AC31" s="1057"/>
      <c r="AD31" s="1057"/>
      <c r="AE31" s="1057"/>
      <c r="AF31" s="1057"/>
      <c r="AG31" s="1057"/>
      <c r="AH31" s="1057"/>
      <c r="AI31" s="1057"/>
      <c r="AJ31" s="1057"/>
      <c r="AK31" s="1057"/>
      <c r="AL31" s="1057"/>
      <c r="AM31" s="1057"/>
      <c r="AN31" s="1057"/>
      <c r="AO31" s="1057"/>
      <c r="AP31" s="1057"/>
      <c r="AQ31" s="1057"/>
      <c r="AR31" s="1057"/>
      <c r="AS31" s="1057"/>
      <c r="AT31" s="1057"/>
      <c r="AU31" s="1057"/>
      <c r="AV31" s="1057"/>
      <c r="AW31" s="1057"/>
      <c r="AX31" s="1057"/>
      <c r="AY31" s="1057"/>
      <c r="AZ31" s="1057"/>
      <c r="BA31" s="1057"/>
      <c r="BB31" s="1057"/>
      <c r="BC31" s="1057"/>
      <c r="BD31" s="1057"/>
      <c r="BE31" s="1057"/>
      <c r="BF31" s="1057"/>
      <c r="BG31" s="1058"/>
      <c r="BI31" s="1056" t="s">
        <v>51</v>
      </c>
      <c r="BJ31" s="1057"/>
      <c r="BK31" s="1057"/>
      <c r="BL31" s="1057"/>
      <c r="BM31" s="1057"/>
      <c r="BN31" s="1057"/>
      <c r="BO31" s="1057"/>
      <c r="BP31" s="1057"/>
      <c r="BQ31" s="1057"/>
      <c r="BR31" s="1058"/>
      <c r="BT31" s="1056" t="s">
        <v>52</v>
      </c>
      <c r="BU31" s="1057"/>
      <c r="BV31" s="1057"/>
      <c r="BW31" s="1057"/>
      <c r="BX31" s="1057"/>
      <c r="BY31" s="1057"/>
      <c r="BZ31" s="1057"/>
      <c r="CA31" s="1057"/>
      <c r="CB31" s="1061"/>
      <c r="CC31" s="1061"/>
      <c r="CD31" s="1061"/>
      <c r="CE31" s="1062"/>
      <c r="CG31" s="1063" t="s">
        <v>53</v>
      </c>
      <c r="CH31" s="1064"/>
      <c r="CI31" s="1064"/>
      <c r="CJ31" s="1064"/>
      <c r="CK31" s="1064"/>
      <c r="CL31" s="1064"/>
      <c r="CM31" s="1064"/>
      <c r="CN31" s="1064"/>
      <c r="CO31" s="1064"/>
      <c r="CP31" s="1064"/>
      <c r="CQ31" s="1065"/>
      <c r="CS31" s="643"/>
    </row>
    <row r="32" spans="1:167" s="436" customFormat="1" ht="23.25" customHeight="1" thickBot="1">
      <c r="A32" s="41" t="s">
        <v>54</v>
      </c>
      <c r="B32" s="1059" t="s">
        <v>55</v>
      </c>
      <c r="C32" s="1060"/>
      <c r="D32" s="1059" t="s">
        <v>56</v>
      </c>
      <c r="E32" s="1060"/>
      <c r="F32" s="1059" t="s">
        <v>57</v>
      </c>
      <c r="G32" s="1060"/>
      <c r="H32" s="1059" t="s">
        <v>58</v>
      </c>
      <c r="I32" s="1060"/>
      <c r="J32" s="1059" t="s">
        <v>59</v>
      </c>
      <c r="K32" s="1060"/>
      <c r="L32" s="1059" t="s">
        <v>60</v>
      </c>
      <c r="M32" s="1060"/>
      <c r="N32" s="1059" t="s">
        <v>61</v>
      </c>
      <c r="O32" s="1060"/>
      <c r="P32" s="1059" t="s">
        <v>42</v>
      </c>
      <c r="Q32" s="1060"/>
      <c r="R32" s="1059" t="s">
        <v>62</v>
      </c>
      <c r="S32" s="1060"/>
      <c r="T32" s="1059" t="s">
        <v>63</v>
      </c>
      <c r="U32" s="1060"/>
      <c r="V32" s="1059" t="s">
        <v>64</v>
      </c>
      <c r="W32" s="1060"/>
      <c r="X32" s="1059" t="s">
        <v>65</v>
      </c>
      <c r="Y32" s="1060"/>
      <c r="Z32" s="1059" t="s">
        <v>66</v>
      </c>
      <c r="AA32" s="1060"/>
      <c r="AB32" s="1059" t="s">
        <v>67</v>
      </c>
      <c r="AC32" s="1060"/>
      <c r="AD32" s="1059" t="s">
        <v>68</v>
      </c>
      <c r="AE32" s="1060"/>
      <c r="AF32" s="1059" t="s">
        <v>69</v>
      </c>
      <c r="AG32" s="1060"/>
      <c r="AH32" s="1059" t="s">
        <v>70</v>
      </c>
      <c r="AI32" s="1060"/>
      <c r="AJ32" s="1059" t="s">
        <v>71</v>
      </c>
      <c r="AK32" s="1060"/>
      <c r="AL32" s="1059" t="s">
        <v>72</v>
      </c>
      <c r="AM32" s="1060"/>
      <c r="AN32" s="1059" t="s">
        <v>73</v>
      </c>
      <c r="AO32" s="1060"/>
      <c r="AP32" s="1059" t="s">
        <v>74</v>
      </c>
      <c r="AQ32" s="1060"/>
      <c r="AR32" s="1059" t="s">
        <v>75</v>
      </c>
      <c r="AS32" s="1060"/>
      <c r="AT32" s="1059" t="s">
        <v>76</v>
      </c>
      <c r="AU32" s="1060"/>
      <c r="AV32" s="1059" t="s">
        <v>77</v>
      </c>
      <c r="AW32" s="1060"/>
      <c r="AX32" s="1059" t="s">
        <v>78</v>
      </c>
      <c r="AY32" s="1060"/>
      <c r="AZ32" s="1059" t="s">
        <v>79</v>
      </c>
      <c r="BA32" s="1060"/>
      <c r="BB32" s="1059" t="s">
        <v>80</v>
      </c>
      <c r="BC32" s="1060"/>
      <c r="BD32" s="1059" t="s">
        <v>81</v>
      </c>
      <c r="BE32" s="1060"/>
      <c r="BF32" s="1068" t="s">
        <v>82</v>
      </c>
      <c r="BG32" s="1069"/>
      <c r="BI32" s="895" t="s">
        <v>83</v>
      </c>
      <c r="BJ32" s="896"/>
      <c r="BK32" s="896"/>
      <c r="BL32" s="896"/>
      <c r="BM32" s="896"/>
      <c r="BN32" s="896"/>
      <c r="BO32" s="896"/>
      <c r="BP32" s="896"/>
      <c r="BQ32" s="896"/>
      <c r="BR32" s="897"/>
      <c r="BT32" s="1070" t="s">
        <v>84</v>
      </c>
      <c r="BU32" s="1071"/>
      <c r="BV32" s="898" t="s">
        <v>85</v>
      </c>
      <c r="BW32" s="899"/>
      <c r="BX32" s="899"/>
      <c r="BY32" s="899"/>
      <c r="BZ32" s="899"/>
      <c r="CA32" s="899"/>
      <c r="CB32" s="473" t="str">
        <f>BT29</f>
        <v/>
      </c>
      <c r="CC32" s="474" t="str">
        <f>BU29</f>
        <v/>
      </c>
      <c r="CD32" s="474" t="str">
        <f>BV29</f>
        <v/>
      </c>
      <c r="CE32" s="475" t="str">
        <f>BW29</f>
        <v/>
      </c>
      <c r="CG32" s="895" t="s">
        <v>86</v>
      </c>
      <c r="CH32" s="896"/>
      <c r="CI32" s="896"/>
      <c r="CJ32" s="896"/>
      <c r="CK32" s="896"/>
      <c r="CL32" s="896"/>
      <c r="CM32" s="896"/>
      <c r="CN32" s="896"/>
      <c r="CO32" s="896"/>
      <c r="CP32" s="897"/>
      <c r="CQ32" s="476" t="str">
        <f>+IF(入力シート!K45="○",1,"")</f>
        <v/>
      </c>
      <c r="CS32" s="643"/>
    </row>
    <row r="33" spans="1:97" s="436" customFormat="1" ht="23.25" customHeight="1" thickTop="1">
      <c r="A33" s="43" t="s">
        <v>87</v>
      </c>
      <c r="B33" s="1066" t="str">
        <f>+IF(SUBSTITUTE(入力シート!E37,"　","")="","",入力シート!E37)</f>
        <v/>
      </c>
      <c r="C33" s="1067"/>
      <c r="D33" s="1066" t="str">
        <f>+IF(SUBSTITUTE(入力シート!F37,"　","")="","",入力シート!F37)</f>
        <v/>
      </c>
      <c r="E33" s="1067"/>
      <c r="F33" s="1066" t="str">
        <f>+IF(SUBSTITUTE(入力シート!G37,"　","")="","",入力シート!G37)</f>
        <v/>
      </c>
      <c r="G33" s="1067"/>
      <c r="H33" s="1066" t="str">
        <f>+IF(SUBSTITUTE(入力シート!H37,"　","")="","",入力シート!H37)</f>
        <v/>
      </c>
      <c r="I33" s="1067"/>
      <c r="J33" s="1066" t="str">
        <f>+IF(SUBSTITUTE(入力シート!I37,"　","")="","",入力シート!I37)</f>
        <v/>
      </c>
      <c r="K33" s="1067"/>
      <c r="L33" s="1066" t="str">
        <f>+IF(SUBSTITUTE(入力シート!J37,"　","")="","",入力シート!J37)</f>
        <v/>
      </c>
      <c r="M33" s="1067"/>
      <c r="N33" s="1066" t="str">
        <f>+IF(SUBSTITUTE(入力シート!K37,"　","")="","",入力シート!K37)</f>
        <v/>
      </c>
      <c r="O33" s="1067"/>
      <c r="P33" s="1066" t="str">
        <f>+IF(SUBSTITUTE(入力シート!L37,"　","")="","",入力シート!L37)</f>
        <v/>
      </c>
      <c r="Q33" s="1067"/>
      <c r="R33" s="1066" t="str">
        <f>+IF(SUBSTITUTE(入力シート!M37,"　","")="","",入力シート!M37)</f>
        <v/>
      </c>
      <c r="S33" s="1067"/>
      <c r="T33" s="1066" t="str">
        <f>+IF(SUBSTITUTE(入力シート!N37,"　","")="","",入力シート!N37)</f>
        <v/>
      </c>
      <c r="U33" s="1067"/>
      <c r="V33" s="1066" t="str">
        <f>+IF(SUBSTITUTE(入力シート!O37,"　","")="","",入力シート!O37)</f>
        <v/>
      </c>
      <c r="W33" s="1067"/>
      <c r="X33" s="1066" t="str">
        <f>+IF(SUBSTITUTE(入力シート!P37,"　","")="","",入力シート!P37)</f>
        <v/>
      </c>
      <c r="Y33" s="1067"/>
      <c r="Z33" s="1066" t="str">
        <f>+IF(SUBSTITUTE(入力シート!Q37,"　","")="","",入力シート!Q37)</f>
        <v/>
      </c>
      <c r="AA33" s="1067"/>
      <c r="AB33" s="1066" t="str">
        <f>+IF(SUBSTITUTE(入力シート!R37,"　","")="","",入力シート!R37)</f>
        <v/>
      </c>
      <c r="AC33" s="1067"/>
      <c r="AD33" s="1066" t="str">
        <f>+IF(SUBSTITUTE(入力シート!S37,"　","")="","",入力シート!S37)</f>
        <v/>
      </c>
      <c r="AE33" s="1067"/>
      <c r="AF33" s="1066" t="str">
        <f>+IF(SUBSTITUTE(入力シート!T37,"　","")="","",入力シート!T37)</f>
        <v/>
      </c>
      <c r="AG33" s="1067"/>
      <c r="AH33" s="1066" t="str">
        <f>+IF(SUBSTITUTE(入力シート!U37,"　","")="","",入力シート!U37)</f>
        <v/>
      </c>
      <c r="AI33" s="1067"/>
      <c r="AJ33" s="1066" t="str">
        <f>+IF(SUBSTITUTE(入力シート!V37,"　","")="","",入力シート!V37)</f>
        <v/>
      </c>
      <c r="AK33" s="1067"/>
      <c r="AL33" s="1066" t="str">
        <f>+IF(SUBSTITUTE(入力シート!W37,"　","")="","",入力シート!W37)</f>
        <v/>
      </c>
      <c r="AM33" s="1067"/>
      <c r="AN33" s="1066" t="str">
        <f>+IF(SUBSTITUTE(入力シート!X37,"　","")="","",入力シート!X37)</f>
        <v/>
      </c>
      <c r="AO33" s="1067"/>
      <c r="AP33" s="1066" t="str">
        <f>+IF(SUBSTITUTE(入力シート!Y37,"　","")="","",入力シート!Y37)</f>
        <v/>
      </c>
      <c r="AQ33" s="1067"/>
      <c r="AR33" s="1066" t="str">
        <f>+IF(SUBSTITUTE(入力シート!Z37,"　","")="","",入力シート!Z37)</f>
        <v/>
      </c>
      <c r="AS33" s="1067"/>
      <c r="AT33" s="1066" t="str">
        <f>+IF(SUBSTITUTE(入力シート!AA37,"　","")="","",入力シート!AA37)</f>
        <v/>
      </c>
      <c r="AU33" s="1067"/>
      <c r="AV33" s="1066" t="str">
        <f>+IF(SUBSTITUTE(入力シート!AB37,"　","")="","",入力シート!AB37)</f>
        <v/>
      </c>
      <c r="AW33" s="1067"/>
      <c r="AX33" s="1066" t="str">
        <f>+IF(SUBSTITUTE(入力シート!AC37,"　","")="","",入力シート!AC37)</f>
        <v/>
      </c>
      <c r="AY33" s="1067"/>
      <c r="AZ33" s="1066" t="str">
        <f>+IF(SUBSTITUTE(入力シート!AD37,"　","")="","",入力シート!AD37)</f>
        <v/>
      </c>
      <c r="BA33" s="1067"/>
      <c r="BB33" s="1066" t="str">
        <f>+IF(SUBSTITUTE(入力シート!ABL37,"　","")="","",入力シート!AE37)</f>
        <v/>
      </c>
      <c r="BC33" s="1067"/>
      <c r="BD33" s="1066" t="str">
        <f>+IF(SUBSTITUTE(入力シート!AF37,"　","")="","",入力シート!AF37)</f>
        <v/>
      </c>
      <c r="BE33" s="1067"/>
      <c r="BF33" s="1066" t="str">
        <f>+IF(SUBSTITUTE(入力シート!AG37,"　","")="","",入力シート!AG37)</f>
        <v/>
      </c>
      <c r="BG33" s="1067"/>
      <c r="BI33" s="477" t="str">
        <f>+IF(入力シート!E40="","",IF(MID(TEXT(入力シート!E40,"00000000#"),1,1)="0","",MID(TEXT(入力シート!E40,"00000000#"),1,1)))</f>
        <v/>
      </c>
      <c r="BJ33" s="478" t="str">
        <f>+IF(入力シート!E40="","",IF(AND(BI33="",MID(TEXT(入力シート!E40,"00000000#"),2,1)="0"),"",MID(TEXT(入力シート!E40,"00000000#"),2,1)))</f>
        <v/>
      </c>
      <c r="BK33" s="479" t="str">
        <f>+IF(入力シート!E40="","",IF(AND(BJ33="",MID(TEXT(入力シート!E40,"00000000#"),3,1)="0"),"",MID(TEXT(入力シート!E40,"00000000#"),3,1)))</f>
        <v/>
      </c>
      <c r="BL33" s="480" t="str">
        <f>+IF(入力シート!E40="","",IF(AND(BK33="",MID(TEXT(入力シート!E40,"00000000#"),4,1)="0"),"",MID(TEXT(入力シート!E40,"00000000#"),4,1)))</f>
        <v/>
      </c>
      <c r="BM33" s="481" t="str">
        <f>+IF(入力シート!E40="","",IF(AND(BL33="",MID(TEXT(入力シート!E40,"00000000#"),5,1)="0"),"",MID(TEXT(入力シート!E40,"00000000#"),5,1)))</f>
        <v/>
      </c>
      <c r="BN33" s="479" t="str">
        <f>+IF(入力シート!E40="","",IF(AND(BM33="",MID(TEXT(入力シート!E40,"00000000#"),6,1)="0"),"",MID(TEXT(入力シート!E40,"00000000#"),6,1)))</f>
        <v/>
      </c>
      <c r="BO33" s="480" t="str">
        <f>+IF(入力シート!E40="","",IF(AND(BN33="",MID(TEXT(入力シート!E40,"00000000#"),7,1)="0"),"",MID(TEXT(入力シート!E40,"00000000#"),7,1)))</f>
        <v/>
      </c>
      <c r="BP33" s="481" t="str">
        <f>+IF(入力シート!E40="","",IF(AND(BO33="",MID(TEXT(入力シート!E40,"00000000#"),8,1)="0"),"",MID(TEXT(入力シート!E40,"00000000#"),8,1)))</f>
        <v/>
      </c>
      <c r="BQ33" s="479" t="str">
        <f>+IF(入力シート!E40="","",IF(AND(BP33="",MID(TEXT(入力シート!E40,"00000000#"),9,1)="0"),"",MID(TEXT(入力シート!E40,"00000000#"),9,1)))</f>
        <v/>
      </c>
      <c r="BR33" s="480" t="str">
        <f>+IF(入力シート!E40="","",IF(AND(BQ33="",MID(TEXT(入力シート!E40,"00000000#"),10,1)="0"),"",MID(TEXT(入力シート!E40,"00000000#"),10,1)))</f>
        <v/>
      </c>
      <c r="BT33" s="1072"/>
      <c r="BU33" s="1073"/>
      <c r="BV33" s="1076" t="s">
        <v>88</v>
      </c>
      <c r="BW33" s="1077"/>
      <c r="BX33" s="1077"/>
      <c r="BY33" s="1077"/>
      <c r="BZ33" s="1077"/>
      <c r="CA33" s="1078"/>
      <c r="CB33" s="631" t="str">
        <f>+IF(MID(TEXT(入力シート!I43,"000#"),1,1)="0","",MID(TEXT(入力シート!I43,"000#"),1,1))</f>
        <v/>
      </c>
      <c r="CC33" s="632" t="str">
        <f>+IF(AND(CB33="",MID(TEXT(入力シート!I43,"000#"),2,1)="0"),"",MID(TEXT(入力シート!I43,"000#"),2,1))</f>
        <v/>
      </c>
      <c r="CD33" s="632" t="str">
        <f>+IF(AND(CC33="",MID(TEXT(入力シート!I43,"000#"),3,1)="0"),"",MID(TEXT(入力シート!I43,"000#"),3,1))</f>
        <v/>
      </c>
      <c r="CE33" s="633" t="str">
        <f>+IF(AND(CD33="",MID(TEXT(入力シート!I43,"000#"),4,1)="0"),"",MID(TEXT(入力シート!I43,"000#"),4,1))</f>
        <v/>
      </c>
      <c r="CG33" s="1079" t="s">
        <v>89</v>
      </c>
      <c r="CH33" s="1080"/>
      <c r="CI33" s="1080"/>
      <c r="CJ33" s="1080"/>
      <c r="CK33" s="1080"/>
      <c r="CL33" s="1080"/>
      <c r="CM33" s="1080"/>
      <c r="CN33" s="1080"/>
      <c r="CO33" s="1080"/>
      <c r="CP33" s="1081"/>
      <c r="CQ33" s="476" t="str">
        <f>+IF(入力シート!K46="○",1,"")</f>
        <v/>
      </c>
      <c r="CS33" s="643"/>
    </row>
    <row r="34" spans="1:97" s="436" customFormat="1" ht="23.25" customHeight="1">
      <c r="A34" s="636" t="s">
        <v>90</v>
      </c>
      <c r="B34" s="1029" t="str">
        <f>+IF(SUBSTITUTE(入力シート!E38,"　","")="","",入力シート!E38)</f>
        <v/>
      </c>
      <c r="C34" s="1021"/>
      <c r="D34" s="1029" t="str">
        <f>+IF(SUBSTITUTE(入力シート!F38,"　","")="","",入力シート!F38)</f>
        <v/>
      </c>
      <c r="E34" s="1021"/>
      <c r="F34" s="1029" t="str">
        <f>+IF(SUBSTITUTE(入力シート!G38,"　","")="","",入力シート!G38)</f>
        <v/>
      </c>
      <c r="G34" s="1021"/>
      <c r="H34" s="1029" t="str">
        <f>+IF(SUBSTITUTE(入力シート!H38,"　","")="","",入力シート!H38)</f>
        <v/>
      </c>
      <c r="I34" s="1021"/>
      <c r="J34" s="1029" t="str">
        <f>+IF(SUBSTITUTE(入力シート!I38,"　","")="","",入力シート!I38)</f>
        <v/>
      </c>
      <c r="K34" s="1021"/>
      <c r="L34" s="1029" t="str">
        <f>+IF(SUBSTITUTE(入力シート!J38,"　","")="","",入力シート!J38)</f>
        <v/>
      </c>
      <c r="M34" s="1021"/>
      <c r="N34" s="1029" t="str">
        <f>+IF(SUBSTITUTE(入力シート!K38,"　","")="","",入力シート!K38)</f>
        <v/>
      </c>
      <c r="O34" s="1021"/>
      <c r="P34" s="1029" t="str">
        <f>+IF(SUBSTITUTE(入力シート!L38,"　","")="","",入力シート!L38)</f>
        <v/>
      </c>
      <c r="Q34" s="1021"/>
      <c r="R34" s="1029" t="str">
        <f>+IF(SUBSTITUTE(入力シート!M38,"　","")="","",入力シート!M38)</f>
        <v/>
      </c>
      <c r="S34" s="1021"/>
      <c r="T34" s="1029" t="str">
        <f>+IF(SUBSTITUTE(入力シート!N38,"　","")="","",入力シート!N38)</f>
        <v/>
      </c>
      <c r="U34" s="1021"/>
      <c r="V34" s="1029" t="str">
        <f>+IF(SUBSTITUTE(入力シート!O38,"　","")="","",入力シート!O38)</f>
        <v/>
      </c>
      <c r="W34" s="1021"/>
      <c r="X34" s="1029" t="str">
        <f>+IF(SUBSTITUTE(入力シート!P38,"　","")="","",入力シート!P38)</f>
        <v/>
      </c>
      <c r="Y34" s="1021"/>
      <c r="Z34" s="1029" t="str">
        <f>+IF(SUBSTITUTE(入力シート!Q38,"　","")="","",入力シート!Q38)</f>
        <v/>
      </c>
      <c r="AA34" s="1021"/>
      <c r="AB34" s="1029" t="str">
        <f>+IF(SUBSTITUTE(入力シート!R38,"　","")="","",入力シート!R38)</f>
        <v/>
      </c>
      <c r="AC34" s="1021"/>
      <c r="AD34" s="1029" t="str">
        <f>+IF(SUBSTITUTE(入力シート!S38,"　","")="","",入力シート!S38)</f>
        <v/>
      </c>
      <c r="AE34" s="1021"/>
      <c r="AF34" s="1029" t="str">
        <f>+IF(SUBSTITUTE(入力シート!T38,"　","")="","",入力シート!T38)</f>
        <v/>
      </c>
      <c r="AG34" s="1021"/>
      <c r="AH34" s="1029" t="str">
        <f>+IF(SUBSTITUTE(入力シート!U38,"　","")="","",入力シート!U38)</f>
        <v/>
      </c>
      <c r="AI34" s="1021"/>
      <c r="AJ34" s="1029" t="str">
        <f>+IF(SUBSTITUTE(入力シート!V38,"　","")="","",入力シート!V38)</f>
        <v/>
      </c>
      <c r="AK34" s="1021"/>
      <c r="AL34" s="1029" t="str">
        <f>+IF(SUBSTITUTE(入力シート!W38,"　","")="","",入力シート!W38)</f>
        <v/>
      </c>
      <c r="AM34" s="1021"/>
      <c r="AN34" s="1029" t="str">
        <f>+IF(SUBSTITUTE(入力シート!X38,"　","")="","",入力シート!X38)</f>
        <v/>
      </c>
      <c r="AO34" s="1021"/>
      <c r="AP34" s="1029" t="str">
        <f>+IF(SUBSTITUTE(入力シート!Y38,"　","")="","",入力シート!Y38)</f>
        <v/>
      </c>
      <c r="AQ34" s="1021"/>
      <c r="AR34" s="1029" t="str">
        <f>+IF(SUBSTITUTE(入力シート!Z38,"　","")="","",入力シート!Z38)</f>
        <v/>
      </c>
      <c r="AS34" s="1021"/>
      <c r="AT34" s="1029" t="str">
        <f>+IF(SUBSTITUTE(入力シート!AA38,"　","")="","",入力シート!AA38)</f>
        <v/>
      </c>
      <c r="AU34" s="1021"/>
      <c r="AV34" s="1029" t="str">
        <f>+IF(SUBSTITUTE(入力シート!AB38,"　","")="","",入力シート!AB38)</f>
        <v/>
      </c>
      <c r="AW34" s="1021"/>
      <c r="AX34" s="1029" t="str">
        <f>+IF(SUBSTITUTE(入力シート!AC38,"　","")="","",入力シート!AC38)</f>
        <v/>
      </c>
      <c r="AY34" s="1021"/>
      <c r="AZ34" s="1029" t="str">
        <f>+IF(SUBSTITUTE(入力シート!AD38,"　","")="","",入力シート!AD38)</f>
        <v/>
      </c>
      <c r="BA34" s="1021"/>
      <c r="BB34" s="1029" t="str">
        <f>+IF(SUBSTITUTE(入力シート!ABL38,"　","")="","",入力シート!AE38)</f>
        <v/>
      </c>
      <c r="BC34" s="1021"/>
      <c r="BD34" s="1029" t="str">
        <f>+IF(SUBSTITUTE(入力シート!AF38,"　","")="","",入力シート!AF38)</f>
        <v/>
      </c>
      <c r="BE34" s="1021"/>
      <c r="BF34" s="1029" t="str">
        <f>+IF(SUBSTITUTE(入力シート!AG38,"　","")="","",入力シート!AG38)</f>
        <v/>
      </c>
      <c r="BG34" s="1021"/>
      <c r="BI34" s="1003" t="s">
        <v>91</v>
      </c>
      <c r="BJ34" s="1004"/>
      <c r="BK34" s="1004"/>
      <c r="BL34" s="1004"/>
      <c r="BM34" s="1004"/>
      <c r="BN34" s="1004"/>
      <c r="BO34" s="1004"/>
      <c r="BP34" s="1004"/>
      <c r="BQ34" s="1004"/>
      <c r="BR34" s="1005"/>
      <c r="BT34" s="1074"/>
      <c r="BU34" s="1075"/>
      <c r="BV34" s="1102" t="s">
        <v>92</v>
      </c>
      <c r="BW34" s="1102"/>
      <c r="BX34" s="1102"/>
      <c r="BY34" s="1102"/>
      <c r="BZ34" s="1102"/>
      <c r="CA34" s="1102"/>
      <c r="CB34" s="485" t="str">
        <f>+IF(MID(TEXT(入力シート!I44,"000#"),1,1)="0","",MID(TEXT(入力シート!I44,"000#"),1,1))</f>
        <v/>
      </c>
      <c r="CC34" s="457" t="str">
        <f>+IF(AND(CB34="",MID(TEXT(入力シート!I44,"000#"),2,1)="0"),"",MID(TEXT(入力シート!I44,"000#"),2,1))</f>
        <v/>
      </c>
      <c r="CD34" s="457" t="str">
        <f>+IF(AND(CC34="",MID(TEXT(入力シート!I44,"000#"),3,1)="0"),"",MID(TEXT(入力シート!I44,"000#"),3,1))</f>
        <v/>
      </c>
      <c r="CE34" s="458" t="str">
        <f>+IF(AND(CD34="",MID(TEXT(入力シート!I44,"000#"),4,1)="0"),"",MID(TEXT(入力シート!I44,"000#"),4,1))</f>
        <v/>
      </c>
      <c r="CG34" s="895" t="s">
        <v>93</v>
      </c>
      <c r="CH34" s="896"/>
      <c r="CI34" s="896"/>
      <c r="CJ34" s="896"/>
      <c r="CK34" s="896"/>
      <c r="CL34" s="896"/>
      <c r="CM34" s="896"/>
      <c r="CN34" s="896"/>
      <c r="CO34" s="896"/>
      <c r="CP34" s="897"/>
      <c r="CQ34" s="476" t="str">
        <f>+IF(入力シート!K47="○",1,"")</f>
        <v/>
      </c>
      <c r="CS34" s="643"/>
    </row>
    <row r="35" spans="1:97" s="436" customFormat="1" ht="23.25" customHeight="1">
      <c r="BI35" s="1022" t="str">
        <f>+IF(入力シート!J40="","",IF(MID(TEXT(入力シート!J40,"0000#"),1,1)="0","",MID(TEXT(入力シート!J40,"0000#"),1,1)))</f>
        <v/>
      </c>
      <c r="BJ35" s="913"/>
      <c r="BK35" s="913" t="str">
        <f>+IF(入力シート!J40="","",IF(AND(BI35="",MID(TEXT(入力シート!J40,"0000#"),2,1)="0"),"",MID(TEXT(入力シート!J40,"0000#"),2,1)))</f>
        <v/>
      </c>
      <c r="BL35" s="913"/>
      <c r="BM35" s="913" t="str">
        <f>+IF(入力シート!J40="","",IF(AND(BK35="",MID(TEXT(入力シート!J40,"0000#"),3,1)="0"),"",MID(TEXT(入力シート!J40,"0000#"),3,1)))</f>
        <v/>
      </c>
      <c r="BN35" s="913"/>
      <c r="BO35" s="913" t="str">
        <f>+IF(入力シート!J40="","",IF(AND(BM35="",MID(TEXT(入力シート!J40,"0000#"),4,1)="0"),"",MID(TEXT(入力シート!J40,"0000#"),4,1)))</f>
        <v/>
      </c>
      <c r="BP35" s="913"/>
      <c r="BQ35" s="1103" t="str">
        <f>+IF(入力シート!J40="","",IF(AND(BN35="",MID(TEXT(入力シート!J40,"0000#"),5,1)="0"),"",MID(TEXT(入力シート!J40,"0000#"),5,1)))</f>
        <v/>
      </c>
      <c r="BR35" s="1104"/>
      <c r="BT35" s="1105" t="s">
        <v>94</v>
      </c>
      <c r="BU35" s="1106"/>
      <c r="BV35" s="1003" t="s">
        <v>95</v>
      </c>
      <c r="BW35" s="1004"/>
      <c r="BX35" s="1004"/>
      <c r="BY35" s="1004"/>
      <c r="BZ35" s="1004"/>
      <c r="CA35" s="1005"/>
      <c r="CB35" s="485" t="str">
        <f>+IF(MID(TEXT(入力シート!O42,"000#"),1,1)="0","",MID(TEXT(入力シート!O42,"000#"),1,1))</f>
        <v/>
      </c>
      <c r="CC35" s="457" t="str">
        <f>+IF(AND(CB35="",MID(TEXT(入力シート!O42,"000#"),2,1)="0"),"",MID(TEXT(入力シート!O42,"000#"),2,1))</f>
        <v/>
      </c>
      <c r="CD35" s="457" t="str">
        <f>+IF(AND(CC35="",MID(TEXT(入力シート!O42,"000#"),3,1)="0"),"",MID(TEXT(入力シート!O42,"000#"),3,1))</f>
        <v/>
      </c>
      <c r="CE35" s="458" t="str">
        <f>+IF(AND(CD35="",MID(TEXT(入力シート!O42,"000#"),4,1)="0"),"",MID(TEXT(入力シート!O42,"000#"),4,1))</f>
        <v/>
      </c>
      <c r="CS35" s="643"/>
    </row>
    <row r="36" spans="1:97" s="436" customFormat="1" ht="23.25" customHeight="1">
      <c r="A36" s="44">
        <v>13</v>
      </c>
      <c r="B36" s="1082" t="s">
        <v>96</v>
      </c>
      <c r="C36" s="1082"/>
      <c r="D36" s="1082"/>
      <c r="E36" s="1082"/>
      <c r="F36" s="1082"/>
      <c r="G36" s="1082"/>
      <c r="H36" s="1082"/>
      <c r="I36" s="1082"/>
      <c r="J36" s="1082"/>
      <c r="K36" s="1082"/>
      <c r="L36" s="1082"/>
      <c r="M36" s="1082"/>
      <c r="N36" s="1082"/>
      <c r="O36" s="1082"/>
      <c r="P36" s="1082"/>
      <c r="Q36" s="1082" t="s">
        <v>97</v>
      </c>
      <c r="R36" s="1082"/>
      <c r="S36" s="1082"/>
      <c r="T36" s="1082"/>
      <c r="U36" s="1082"/>
      <c r="V36" s="1082"/>
      <c r="W36" s="1082"/>
      <c r="X36" s="1082"/>
      <c r="Y36" s="1082"/>
      <c r="Z36" s="1082"/>
      <c r="AA36" s="1082"/>
      <c r="AB36" s="1082"/>
      <c r="AC36" s="1082"/>
      <c r="AD36" s="1082"/>
      <c r="AE36" s="1082"/>
      <c r="AF36" s="1082"/>
      <c r="AG36" s="1082"/>
      <c r="AH36" s="1085" t="s">
        <v>98</v>
      </c>
      <c r="AI36" s="1086"/>
      <c r="AJ36" s="1086"/>
      <c r="AK36" s="1086"/>
      <c r="AL36" s="1086"/>
      <c r="AM36" s="1086"/>
      <c r="AN36" s="1086"/>
      <c r="AO36" s="1087"/>
      <c r="AP36" s="1085" t="s">
        <v>99</v>
      </c>
      <c r="AQ36" s="1086"/>
      <c r="AR36" s="1086"/>
      <c r="AS36" s="1086"/>
      <c r="AT36" s="1086"/>
      <c r="AU36" s="1086"/>
      <c r="AV36" s="1086"/>
      <c r="AW36" s="1087"/>
      <c r="AY36" s="1091" t="s">
        <v>100</v>
      </c>
      <c r="AZ36" s="1092"/>
      <c r="BA36" s="1092"/>
      <c r="BB36" s="1092"/>
      <c r="BC36" s="1092"/>
      <c r="BD36" s="1092"/>
      <c r="BE36" s="1092"/>
      <c r="BF36" s="1093"/>
      <c r="BI36" s="1094" t="s">
        <v>101</v>
      </c>
      <c r="BJ36" s="1094"/>
      <c r="BK36" s="1094"/>
      <c r="BL36" s="1094"/>
      <c r="BM36" s="1094"/>
      <c r="BN36" s="1094"/>
      <c r="BO36" s="1094"/>
      <c r="BP36" s="1094"/>
      <c r="BQ36" s="1095" t="str">
        <f>+IF(入力シート!$O$40="","",入力シート!$O$40)</f>
        <v/>
      </c>
      <c r="BR36" s="1095"/>
      <c r="BT36" s="1107"/>
      <c r="BU36" s="1108"/>
      <c r="BV36" s="1003" t="s">
        <v>102</v>
      </c>
      <c r="BW36" s="1004"/>
      <c r="BX36" s="1004"/>
      <c r="BY36" s="1004"/>
      <c r="BZ36" s="1004"/>
      <c r="CA36" s="1005"/>
      <c r="CB36" s="485" t="str">
        <f>+IF(MID(TEXT(入力シート!O43,"000#"),1,1)="0","",MID(TEXT(入力シート!O43,"000#"),1,1))</f>
        <v/>
      </c>
      <c r="CC36" s="457" t="str">
        <f>+IF(AND(CB36="",MID(TEXT(入力シート!O43,"000#"),2,1)="0"),"",MID(TEXT(入力シート!O43,"000#"),2,1))</f>
        <v/>
      </c>
      <c r="CD36" s="457" t="str">
        <f>+IF(AND(CC36="",MID(TEXT(入力シート!O43,"000#"),3,1)="0"),"",MID(TEXT(入力シート!O43,"000#"),3,1))</f>
        <v/>
      </c>
      <c r="CE36" s="458" t="str">
        <f>+IF(AND(CD36="",MID(TEXT(入力シート!O43,"000#"),4,1)="0"),"",MID(TEXT(入力シート!O43,"000#"),4,1))</f>
        <v/>
      </c>
      <c r="CS36" s="643"/>
    </row>
    <row r="37" spans="1:97" s="436" customFormat="1" ht="9" customHeight="1">
      <c r="A37" s="45"/>
      <c r="B37" s="1083"/>
      <c r="C37" s="1083"/>
      <c r="D37" s="1083"/>
      <c r="E37" s="1083"/>
      <c r="F37" s="1083"/>
      <c r="G37" s="1083"/>
      <c r="H37" s="1083"/>
      <c r="I37" s="1083"/>
      <c r="J37" s="1083"/>
      <c r="K37" s="1083"/>
      <c r="L37" s="1083"/>
      <c r="M37" s="1083"/>
      <c r="N37" s="1083"/>
      <c r="O37" s="1083"/>
      <c r="P37" s="1083"/>
      <c r="Q37" s="1083"/>
      <c r="R37" s="1083"/>
      <c r="S37" s="1083"/>
      <c r="T37" s="1083"/>
      <c r="U37" s="1083"/>
      <c r="V37" s="1083"/>
      <c r="W37" s="1083"/>
      <c r="X37" s="1083"/>
      <c r="Y37" s="1083"/>
      <c r="Z37" s="1083"/>
      <c r="AA37" s="1083"/>
      <c r="AB37" s="1083"/>
      <c r="AC37" s="1083"/>
      <c r="AD37" s="1083"/>
      <c r="AE37" s="1083"/>
      <c r="AF37" s="1083"/>
      <c r="AG37" s="1083"/>
      <c r="AH37" s="1088"/>
      <c r="AI37" s="1089"/>
      <c r="AJ37" s="1089"/>
      <c r="AK37" s="1089"/>
      <c r="AL37" s="1089"/>
      <c r="AM37" s="1089"/>
      <c r="AN37" s="1089"/>
      <c r="AO37" s="1090"/>
      <c r="AP37" s="1088"/>
      <c r="AQ37" s="1089"/>
      <c r="AR37" s="1089"/>
      <c r="AS37" s="1089"/>
      <c r="AT37" s="1089"/>
      <c r="AU37" s="1089"/>
      <c r="AV37" s="1089"/>
      <c r="AW37" s="1090"/>
      <c r="AY37" s="46"/>
      <c r="AZ37" s="47"/>
      <c r="BA37" s="442"/>
      <c r="BB37" s="47" t="s">
        <v>16</v>
      </c>
      <c r="BC37" s="47"/>
      <c r="BD37" s="47" t="s">
        <v>17</v>
      </c>
      <c r="BE37" s="47"/>
      <c r="BF37" s="48" t="s">
        <v>18</v>
      </c>
      <c r="BH37" s="287"/>
      <c r="BI37" s="287"/>
      <c r="BJ37" s="287"/>
      <c r="BK37" s="287"/>
      <c r="BL37" s="287"/>
      <c r="BM37" s="287"/>
      <c r="BN37" s="287"/>
      <c r="BO37" s="287"/>
      <c r="BP37" s="287"/>
      <c r="BQ37" s="486"/>
      <c r="BR37" s="442"/>
      <c r="BT37" s="1096" t="s">
        <v>103</v>
      </c>
      <c r="BU37" s="1097"/>
      <c r="BV37" s="1097"/>
      <c r="BW37" s="1097"/>
      <c r="BX37" s="1097"/>
      <c r="BY37" s="1097"/>
      <c r="BZ37" s="1097"/>
      <c r="CA37" s="1098"/>
      <c r="CB37" s="1123" t="str">
        <f>+IF(MID(TEXT(入力シート!Q42,"000#"),1,1)="0","",MID(TEXT(入力シート!Q42,"000#"),1,1))</f>
        <v/>
      </c>
      <c r="CC37" s="1125" t="str">
        <f>+IF(AND(CB37="",MID(TEXT(入力シート!Q42,"000#"),2,1)="0"),"",MID(TEXT(入力シート!Q42,"000#"),2,1))</f>
        <v/>
      </c>
      <c r="CD37" s="1125" t="str">
        <f>+IF(AND(CC37="",MID(TEXT(入力シート!Q42,"000#"),3,1)="0"),"",MID(TEXT(入力シート!Q42,"000#"),3,1))</f>
        <v/>
      </c>
      <c r="CE37" s="1127" t="str">
        <f>+IF(AND(CD37="",MID(TEXT(入力シート!Q42,"000#"),4,1)="0"),"",MID(TEXT(入力シート!Q42,"000#"),4,1))</f>
        <v/>
      </c>
      <c r="CS37" s="643"/>
    </row>
    <row r="38" spans="1:97" s="436" customFormat="1" ht="19.5" customHeight="1">
      <c r="A38" s="1129" t="s">
        <v>104</v>
      </c>
      <c r="B38" s="1084"/>
      <c r="C38" s="1084"/>
      <c r="D38" s="1084"/>
      <c r="E38" s="1084"/>
      <c r="F38" s="1084"/>
      <c r="G38" s="1084"/>
      <c r="H38" s="1084"/>
      <c r="I38" s="1084"/>
      <c r="J38" s="1084"/>
      <c r="K38" s="1084"/>
      <c r="L38" s="1084"/>
      <c r="M38" s="1084"/>
      <c r="N38" s="1084"/>
      <c r="O38" s="1084"/>
      <c r="P38" s="1084"/>
      <c r="Q38" s="1084"/>
      <c r="R38" s="1084"/>
      <c r="S38" s="1084"/>
      <c r="T38" s="1084"/>
      <c r="U38" s="1084"/>
      <c r="V38" s="1084"/>
      <c r="W38" s="1084"/>
      <c r="X38" s="1084"/>
      <c r="Y38" s="1084"/>
      <c r="Z38" s="1084"/>
      <c r="AA38" s="1084"/>
      <c r="AB38" s="1084"/>
      <c r="AC38" s="1084"/>
      <c r="AD38" s="1084"/>
      <c r="AE38" s="1084"/>
      <c r="AF38" s="1084"/>
      <c r="AG38" s="1084"/>
      <c r="AH38" s="51"/>
      <c r="AI38" s="52"/>
      <c r="AJ38" s="52"/>
      <c r="AK38" s="52" t="s">
        <v>16</v>
      </c>
      <c r="AL38" s="52"/>
      <c r="AM38" s="52" t="s">
        <v>17</v>
      </c>
      <c r="AN38" s="52"/>
      <c r="AO38" s="53" t="s">
        <v>18</v>
      </c>
      <c r="AP38" s="51"/>
      <c r="AQ38" s="52"/>
      <c r="AR38" s="624"/>
      <c r="AS38" s="52" t="s">
        <v>16</v>
      </c>
      <c r="AT38" s="52"/>
      <c r="AU38" s="52" t="s">
        <v>17</v>
      </c>
      <c r="AV38" s="52"/>
      <c r="AW38" s="53" t="s">
        <v>18</v>
      </c>
      <c r="AY38" s="384" t="s">
        <v>993</v>
      </c>
      <c r="AZ38" s="385" t="s">
        <v>994</v>
      </c>
      <c r="BA38" s="487" t="str">
        <f>+IF(入力シート!I55="","",MID(TEXT(入力シート!I55,"YYYY/MM/DD"),3,1))</f>
        <v/>
      </c>
      <c r="BB38" s="488" t="str">
        <f>+IF(入力シート!I55="","",MID(TEXT(入力シート!I55,"YYYY/MM/DD"),4,1))</f>
        <v/>
      </c>
      <c r="BC38" s="487" t="str">
        <f>+IF(入力シート!I55="","",MID(TEXT(入力シート!I55,"YYYY/MM/DD"),6,1))</f>
        <v/>
      </c>
      <c r="BD38" s="488" t="str">
        <f>+IF(入力シート!I55="","",MID(TEXT(入力シート!I55,"YYYY/MM/DD"),7,1))</f>
        <v/>
      </c>
      <c r="BE38" s="487" t="str">
        <f>+IF(入力シート!I55="","",MID(TEXT(入力シート!I55,"YYYY/MM/DD"),9,1))</f>
        <v/>
      </c>
      <c r="BF38" s="488" t="str">
        <f>+IF(入力シート!I55="","",MID(TEXT(入力シート!I55,"YYYY/MM/DD"),10,1))</f>
        <v/>
      </c>
      <c r="BH38" s="489"/>
      <c r="BI38" s="489"/>
      <c r="BJ38" s="489"/>
      <c r="BK38" s="489"/>
      <c r="BL38" s="489"/>
      <c r="BM38" s="489"/>
      <c r="BN38" s="489"/>
      <c r="BO38" s="489"/>
      <c r="BP38" s="489"/>
      <c r="BQ38" s="442"/>
      <c r="BR38" s="442"/>
      <c r="BT38" s="1099"/>
      <c r="BU38" s="1100"/>
      <c r="BV38" s="1100"/>
      <c r="BW38" s="1100"/>
      <c r="BX38" s="1100"/>
      <c r="BY38" s="1100"/>
      <c r="BZ38" s="1100"/>
      <c r="CA38" s="1101"/>
      <c r="CB38" s="1124"/>
      <c r="CC38" s="1126" t="str">
        <f>+IF(AND(CB38="",MID(TEXT(入力シート!O45,"000#"),2,1)="0"),"",MID(TEXT(入力シート!O45,"000#"),2,1))</f>
        <v/>
      </c>
      <c r="CD38" s="1126" t="str">
        <f>+IF(AND(CC38="",MID(TEXT(入力シート!O45,"000#"),3,1)="0"),"",MID(TEXT(入力シート!O45,"000#"),3,1))</f>
        <v/>
      </c>
      <c r="CE38" s="1128" t="str">
        <f>+IF(AND(CD38="",MID(TEXT(入力シート!O45,"000#"),4,1)="0"),"",MID(TEXT(入力シート!O45,"000#"),4,1))</f>
        <v/>
      </c>
      <c r="CS38" s="643"/>
    </row>
    <row r="39" spans="1:97" s="436" customFormat="1" ht="23.25" customHeight="1">
      <c r="A39" s="1129"/>
      <c r="B39" s="1111" t="s">
        <v>105</v>
      </c>
      <c r="C39" s="1112"/>
      <c r="D39" s="1112"/>
      <c r="E39" s="1112"/>
      <c r="F39" s="1112"/>
      <c r="G39" s="1112"/>
      <c r="H39" s="1112"/>
      <c r="I39" s="1112"/>
      <c r="J39" s="1112"/>
      <c r="K39" s="1112"/>
      <c r="L39" s="1112"/>
      <c r="M39" s="1112"/>
      <c r="N39" s="1112"/>
      <c r="O39" s="1112"/>
      <c r="P39" s="1112"/>
      <c r="Q39" s="55">
        <v>1</v>
      </c>
      <c r="R39" s="1131" t="str">
        <f>+IF(入力シート!I49="","",入力シート!I49)</f>
        <v/>
      </c>
      <c r="S39" s="1122"/>
      <c r="T39" s="1132" t="str">
        <f>+IF(入力シート!J49="","",入力シート!J49)</f>
        <v/>
      </c>
      <c r="U39" s="1133"/>
      <c r="V39" s="1133" t="str">
        <f>+IF(入力シート!K49="","",MID(TEXT(入力シート!K49,"0#"),1,1))</f>
        <v/>
      </c>
      <c r="W39" s="1133"/>
      <c r="X39" s="1110" t="str">
        <f>+IF(入力シート!K49="","",MID(TEXT(入力シート!K49,"0#"),2,1))</f>
        <v/>
      </c>
      <c r="Y39" s="1110"/>
      <c r="Z39" s="1109" t="str">
        <f>+IF(入力シート!L49="","",入力シート!L49)</f>
        <v/>
      </c>
      <c r="AA39" s="1110"/>
      <c r="AB39" s="452" t="str">
        <f>+IF(入力シート!M49="","",MID(TEXT(入力シート!M49,"00000#"),1,1))</f>
        <v/>
      </c>
      <c r="AC39" s="453" t="str">
        <f>+IF(入力シート!M49="","",MID(TEXT(入力シート!M49,"00000#"),2,1))</f>
        <v/>
      </c>
      <c r="AD39" s="453" t="str">
        <f>+IF(入力シート!M49="","",MID(TEXT(入力シート!M49,"00000#"),3,1))</f>
        <v/>
      </c>
      <c r="AE39" s="453" t="str">
        <f>+IF(入力シート!M49="","",MID(TEXT(入力シート!M49,"00000#"),4,1))</f>
        <v/>
      </c>
      <c r="AF39" s="453" t="str">
        <f>+IF(入力シート!M49="","",MID(TEXT(入力シート!M49,"00000#"),5,1))</f>
        <v/>
      </c>
      <c r="AG39" s="454" t="str">
        <f>+IF(入力シート!M49="","",MID(TEXT(入力シート!M49,"00000#"),6,1))</f>
        <v/>
      </c>
      <c r="AH39" s="384" t="s">
        <v>993</v>
      </c>
      <c r="AI39" s="385" t="s">
        <v>994</v>
      </c>
      <c r="AJ39" s="456" t="str">
        <f>+IF(入力シート!O49="","",MID(TEXT(入力シート!O49,"YYYY/MM/DD"),3,1))</f>
        <v/>
      </c>
      <c r="AK39" s="454" t="str">
        <f>+IF(入力シート!O49="","",MID(TEXT(入力シート!O49,"YYYY/MM/DD"),4,1))</f>
        <v/>
      </c>
      <c r="AL39" s="456" t="str">
        <f>+IF(入力シート!O49="","",MID(TEXT(入力シート!O49,"YYYY/MM/DD"),6,1))</f>
        <v/>
      </c>
      <c r="AM39" s="454" t="str">
        <f>+IF(入力シート!O49="","",MID(TEXT(入力シート!O49,"YYYY/MM/DD"),7,1))</f>
        <v/>
      </c>
      <c r="AN39" s="456" t="str">
        <f>+IF(入力シート!O49="","",MID(TEXT(入力シート!O49,"YYYY/MM/DD"),9,1))</f>
        <v/>
      </c>
      <c r="AO39" s="454" t="str">
        <f>+IF(入力シート!O49="","",MID(TEXT(入力シート!O49,"YYYY/MM/DD"),10,1))</f>
        <v/>
      </c>
      <c r="AP39" s="384" t="s">
        <v>993</v>
      </c>
      <c r="AQ39" s="385" t="s">
        <v>994</v>
      </c>
      <c r="AR39" s="456" t="str">
        <f>+IF(入力シート!S49="","",MID(TEXT(入力シート!S49,"YYYY/MM/DD"),3,1))</f>
        <v/>
      </c>
      <c r="AS39" s="454" t="str">
        <f>+IF(入力シート!S49="","",MID(TEXT(入力シート!S49,"YYYY/MM/DD"),4,1))</f>
        <v/>
      </c>
      <c r="AT39" s="456" t="str">
        <f>+IF(入力シート!S49="","",MID(TEXT(入力シート!S49,"YYYY/MM/DD"),6,1))</f>
        <v/>
      </c>
      <c r="AU39" s="454" t="str">
        <f>+IF(入力シート!S49="","",MID(TEXT(入力シート!S49,"YYYY/MM/DD"),7,1))</f>
        <v/>
      </c>
      <c r="AV39" s="456" t="str">
        <f>+IF(入力シート!S49="","",MID(TEXT(入力シート!S49,"YYYY/MM/DD"),9,1))</f>
        <v/>
      </c>
      <c r="AW39" s="454" t="str">
        <f>+IF(入力シート!S49="","",MID(TEXT(入力シート!S49,"YYYY/MM/DD"),10,1))</f>
        <v/>
      </c>
      <c r="CN39" s="490"/>
      <c r="CO39" s="490"/>
      <c r="CP39" s="490"/>
      <c r="CS39" s="643"/>
    </row>
    <row r="40" spans="1:97" s="436" customFormat="1" ht="23.25" customHeight="1">
      <c r="A40" s="1129"/>
      <c r="B40" s="1111" t="s">
        <v>106</v>
      </c>
      <c r="C40" s="1112"/>
      <c r="D40" s="1112"/>
      <c r="E40" s="1112"/>
      <c r="F40" s="1112"/>
      <c r="G40" s="1112"/>
      <c r="H40" s="1112"/>
      <c r="I40" s="1112"/>
      <c r="J40" s="1112"/>
      <c r="K40" s="1112"/>
      <c r="L40" s="1112"/>
      <c r="M40" s="1112"/>
      <c r="N40" s="1112"/>
      <c r="O40" s="1112"/>
      <c r="P40" s="1112"/>
      <c r="Q40" s="55">
        <v>2</v>
      </c>
      <c r="R40" s="1113"/>
      <c r="S40" s="1114"/>
      <c r="T40" s="1119" t="str">
        <f>+IF(入力シート!J50="","",MID(TEXT(入力シート!J50,"0#"),1,1))</f>
        <v/>
      </c>
      <c r="U40" s="1120"/>
      <c r="V40" s="1120" t="str">
        <f>+IF(入力シート!J50="","",MID(TEXT(入力シート!J50,"0#"),2,1))</f>
        <v/>
      </c>
      <c r="W40" s="1120"/>
      <c r="X40" s="1121"/>
      <c r="Y40" s="1122"/>
      <c r="Z40" s="1113"/>
      <c r="AA40" s="1114"/>
      <c r="AB40" s="463" t="str">
        <f>+IF(入力シート!M50="","",MID(TEXT(入力シート!M50,"00000#"),1,1))</f>
        <v/>
      </c>
      <c r="AC40" s="464" t="str">
        <f>+IF(入力シート!M50="","",MID(TEXT(入力シート!M50,"00000#"),2,1))</f>
        <v/>
      </c>
      <c r="AD40" s="464" t="str">
        <f>+IF(入力シート!M50="","",MID(TEXT(入力シート!M50,"00000#"),3,1))</f>
        <v/>
      </c>
      <c r="AE40" s="464" t="str">
        <f>+IF(入力シート!M50="","",MID(TEXT(入力シート!M50,"00000#"),4,1))</f>
        <v/>
      </c>
      <c r="AF40" s="464" t="str">
        <f>+IF(入力シート!M50="","",MID(TEXT(入力シート!M50,"00000#"),5,1))</f>
        <v/>
      </c>
      <c r="AG40" s="465" t="str">
        <f>+IF(入力シート!M50="","",MID(TEXT(入力シート!M50,"00000#"),6,1))</f>
        <v/>
      </c>
      <c r="AH40" s="384" t="s">
        <v>993</v>
      </c>
      <c r="AI40" s="385" t="s">
        <v>994</v>
      </c>
      <c r="AJ40" s="456" t="str">
        <f>+IF(入力シート!O50="","",MID(TEXT(入力シート!O50,"YYYY/MM/DD"),3,1))</f>
        <v/>
      </c>
      <c r="AK40" s="454" t="str">
        <f>+IF(入力シート!O50="","",MID(TEXT(入力シート!O50,"YYYY/MM/DD"),4,1))</f>
        <v/>
      </c>
      <c r="AL40" s="456" t="str">
        <f>+IF(入力シート!O50="","",MID(TEXT(入力シート!O50,"YYYY/MM/DD"),6,1))</f>
        <v/>
      </c>
      <c r="AM40" s="454" t="str">
        <f>+IF(入力シート!O50="","",MID(TEXT(入力シート!O50,"YYYY/MM/DD"),7,1))</f>
        <v/>
      </c>
      <c r="AN40" s="456" t="str">
        <f>+IF(入力シート!O50="","",MID(TEXT(入力シート!O50,"YYYY/MM/DD"),9,1))</f>
        <v/>
      </c>
      <c r="AO40" s="454" t="str">
        <f>+IF(入力シート!O50="","",MID(TEXT(入力シート!O50,"YYYY/MM/DD"),10,1))</f>
        <v/>
      </c>
      <c r="AP40" s="384" t="s">
        <v>993</v>
      </c>
      <c r="AQ40" s="385" t="s">
        <v>994</v>
      </c>
      <c r="AR40" s="456" t="str">
        <f>+IF(入力シート!S50="","",MID(TEXT(入力シート!S50,"YYYY/MM/DD"),3,1))</f>
        <v/>
      </c>
      <c r="AS40" s="454" t="str">
        <f>+IF(入力シート!S50="","",MID(TEXT(入力シート!S50,"YYYY/MM/DD"),4,1))</f>
        <v/>
      </c>
      <c r="AT40" s="456" t="str">
        <f>+IF(入力シート!S50="","",MID(TEXT(入力シート!S50,"YYYY/MM/DD"),6,1))</f>
        <v/>
      </c>
      <c r="AU40" s="454" t="str">
        <f>+IF(入力シート!S50="","",MID(TEXT(入力シート!S50,"YYYY/MM/DD"),7,1))</f>
        <v/>
      </c>
      <c r="AV40" s="456" t="str">
        <f>+IF(入力シート!S50="","",MID(TEXT(入力シート!S50,"YYYY/MM/DD"),9,1))</f>
        <v/>
      </c>
      <c r="AW40" s="454" t="str">
        <f>+IF(入力シート!S50="","",MID(TEXT(入力シート!S50,"YYYY/MM/DD"),10,1))</f>
        <v/>
      </c>
      <c r="AY40" s="1145">
        <v>15</v>
      </c>
      <c r="AZ40" s="1146"/>
      <c r="BA40" s="1147"/>
      <c r="BB40" s="945" t="s">
        <v>107</v>
      </c>
      <c r="BC40" s="946"/>
      <c r="BD40" s="946"/>
      <c r="BE40" s="946"/>
      <c r="BF40" s="946"/>
      <c r="BG40" s="946"/>
      <c r="BH40" s="946"/>
      <c r="BI40" s="946"/>
      <c r="BJ40" s="946"/>
      <c r="BK40" s="946"/>
      <c r="BL40" s="946"/>
      <c r="BM40" s="946"/>
      <c r="BN40" s="946"/>
      <c r="BO40" s="947"/>
      <c r="BP40" s="1148" t="s">
        <v>108</v>
      </c>
      <c r="BQ40" s="1149"/>
      <c r="BR40" s="1149"/>
      <c r="BS40" s="1149"/>
      <c r="BT40" s="1149"/>
      <c r="BU40" s="1149"/>
      <c r="BV40" s="1149"/>
      <c r="BW40" s="1149"/>
      <c r="BX40" s="1149"/>
      <c r="BY40" s="1149"/>
      <c r="BZ40" s="1149"/>
      <c r="CA40" s="1149"/>
      <c r="CB40" s="1149"/>
      <c r="CC40" s="1149"/>
      <c r="CD40" s="1149"/>
      <c r="CE40" s="1149"/>
      <c r="CF40" s="1149"/>
      <c r="CG40" s="1149"/>
      <c r="CH40" s="1149"/>
      <c r="CI40" s="1149"/>
      <c r="CJ40" s="1149"/>
      <c r="CK40" s="1149"/>
      <c r="CL40" s="1149"/>
      <c r="CM40" s="1149"/>
      <c r="CN40" s="1149"/>
      <c r="CO40" s="1149"/>
      <c r="CP40" s="1149"/>
      <c r="CQ40" s="1150"/>
      <c r="CS40" s="643"/>
    </row>
    <row r="41" spans="1:97" s="436" customFormat="1" ht="23.25" customHeight="1">
      <c r="A41" s="1129"/>
      <c r="B41" s="1111" t="s">
        <v>109</v>
      </c>
      <c r="C41" s="1112"/>
      <c r="D41" s="1112"/>
      <c r="E41" s="1112"/>
      <c r="F41" s="1112"/>
      <c r="G41" s="1112"/>
      <c r="H41" s="1112"/>
      <c r="I41" s="1112"/>
      <c r="J41" s="1112"/>
      <c r="K41" s="1112"/>
      <c r="L41" s="1112"/>
      <c r="M41" s="1112"/>
      <c r="N41" s="1112"/>
      <c r="O41" s="1112"/>
      <c r="P41" s="1112"/>
      <c r="Q41" s="55">
        <v>3</v>
      </c>
      <c r="R41" s="1115"/>
      <c r="S41" s="1116"/>
      <c r="T41" s="1119" t="str">
        <f>+IF(入力シート!J51="","","建")</f>
        <v>建</v>
      </c>
      <c r="U41" s="1120"/>
      <c r="V41" s="1120" t="str">
        <f>+IF(入力シート!J51="","",MID(TEXT(入力シート!J51,"0#"),1,1))</f>
        <v>建</v>
      </c>
      <c r="W41" s="1120"/>
      <c r="X41" s="1121" t="str">
        <f>+IF(入力シート!J51="","",MID(TEXT(入力シート!J51,"0#"),2,1))</f>
        <v/>
      </c>
      <c r="Y41" s="1122"/>
      <c r="Z41" s="1115"/>
      <c r="AA41" s="1116"/>
      <c r="AB41" s="463" t="str">
        <f>+IF(入力シート!M51="","",MID(TEXT(入力シート!M51,"00000#"),1,1))</f>
        <v/>
      </c>
      <c r="AC41" s="464" t="str">
        <f>+IF(入力シート!M51="","",MID(TEXT(入力シート!M51,"00000#"),2,1))</f>
        <v/>
      </c>
      <c r="AD41" s="464" t="str">
        <f>+IF(入力シート!M51="","",MID(TEXT(入力シート!M51,"00000#"),3,1))</f>
        <v/>
      </c>
      <c r="AE41" s="464" t="str">
        <f>+IF(入力シート!M51="","",MID(TEXT(入力シート!M51,"00000#"),4,1))</f>
        <v/>
      </c>
      <c r="AF41" s="464" t="str">
        <f>+IF(入力シート!M51="","",MID(TEXT(入力シート!M51,"00000#"),5,1))</f>
        <v/>
      </c>
      <c r="AG41" s="465" t="str">
        <f>+IF(入力シート!M51="","",MID(TEXT(入力シート!M51,"00000#"),6,1))</f>
        <v/>
      </c>
      <c r="AH41" s="384" t="s">
        <v>993</v>
      </c>
      <c r="AI41" s="385" t="s">
        <v>994</v>
      </c>
      <c r="AJ41" s="456" t="str">
        <f>+IF(入力シート!O51="","",MID(TEXT(入力シート!O51,"YYYY/MM/DD"),3,1))</f>
        <v/>
      </c>
      <c r="AK41" s="454" t="str">
        <f>+IF(入力シート!O51="","",MID(TEXT(入力シート!O51,"YYYY/MM/DD"),4,1))</f>
        <v/>
      </c>
      <c r="AL41" s="456" t="str">
        <f>+IF(入力シート!O51="","",MID(TEXT(入力シート!O51,"YYYY/MM/DD"),6,1))</f>
        <v/>
      </c>
      <c r="AM41" s="454" t="str">
        <f>+IF(入力シート!O51="","",MID(TEXT(入力シート!O51,"YYYY/MM/DD"),7,1))</f>
        <v/>
      </c>
      <c r="AN41" s="456" t="str">
        <f>+IF(入力シート!O51="","",MID(TEXT(入力シート!O51,"YYYY/MM/DD"),9,1))</f>
        <v/>
      </c>
      <c r="AO41" s="454" t="str">
        <f>+IF(入力シート!O51="","",MID(TEXT(入力シート!O51,"YYYY/MM/DD"),10,1))</f>
        <v/>
      </c>
      <c r="AP41" s="384" t="s">
        <v>993</v>
      </c>
      <c r="AQ41" s="385" t="s">
        <v>994</v>
      </c>
      <c r="AR41" s="456" t="str">
        <f>+IF(入力シート!S51="","",MID(TEXT(入力シート!S51,"YYYY/MM/DD"),3,1))</f>
        <v/>
      </c>
      <c r="AS41" s="454" t="str">
        <f>+IF(入力シート!S51="","",MID(TEXT(入力シート!S51,"YYYY/MM/DD"),4,1))</f>
        <v/>
      </c>
      <c r="AT41" s="456" t="str">
        <f>+IF(入力シート!S51="","",MID(TEXT(入力シート!S51,"YYYY/MM/DD"),6,1))</f>
        <v/>
      </c>
      <c r="AU41" s="454" t="str">
        <f>+IF(入力シート!S51="","",MID(TEXT(入力シート!S51,"YYYY/MM/DD"),7,1))</f>
        <v/>
      </c>
      <c r="AV41" s="456" t="str">
        <f>+IF(入力シート!S51="","",MID(TEXT(入力シート!S51,"YYYY/MM/DD"),9,1))</f>
        <v/>
      </c>
      <c r="AW41" s="454" t="str">
        <f>+IF(入力シート!S51="","",MID(TEXT(入力シート!S51,"YYYY/MM/DD"),10,1))</f>
        <v/>
      </c>
      <c r="AY41" s="1151" t="s">
        <v>110</v>
      </c>
      <c r="AZ41" s="1152"/>
      <c r="BA41" s="1152"/>
      <c r="BB41" s="951"/>
      <c r="BC41" s="952"/>
      <c r="BD41" s="952"/>
      <c r="BE41" s="952"/>
      <c r="BF41" s="952"/>
      <c r="BG41" s="952"/>
      <c r="BH41" s="952"/>
      <c r="BI41" s="952"/>
      <c r="BJ41" s="952"/>
      <c r="BK41" s="952"/>
      <c r="BL41" s="952"/>
      <c r="BM41" s="952"/>
      <c r="BN41" s="952"/>
      <c r="BO41" s="953"/>
      <c r="BP41" s="1144" t="s">
        <v>111</v>
      </c>
      <c r="BQ41" s="1144"/>
      <c r="BR41" s="1156" t="s">
        <v>112</v>
      </c>
      <c r="BS41" s="1157"/>
      <c r="BT41" s="1144" t="s">
        <v>113</v>
      </c>
      <c r="BU41" s="1144"/>
      <c r="BV41" s="1144" t="s">
        <v>114</v>
      </c>
      <c r="BW41" s="1144"/>
      <c r="BX41" s="1144" t="s">
        <v>115</v>
      </c>
      <c r="BY41" s="1144"/>
      <c r="BZ41" s="1144" t="s">
        <v>116</v>
      </c>
      <c r="CA41" s="1144"/>
      <c r="CB41" s="1144" t="s">
        <v>117</v>
      </c>
      <c r="CC41" s="1144"/>
      <c r="CD41" s="1144" t="s">
        <v>118</v>
      </c>
      <c r="CE41" s="1144"/>
      <c r="CF41" s="1142" t="s">
        <v>119</v>
      </c>
      <c r="CG41" s="1143"/>
      <c r="CH41" s="1144" t="s">
        <v>120</v>
      </c>
      <c r="CI41" s="1144"/>
      <c r="CJ41" s="1144" t="s">
        <v>121</v>
      </c>
      <c r="CK41" s="1144"/>
      <c r="CL41" s="1144" t="s">
        <v>122</v>
      </c>
      <c r="CM41" s="1144"/>
      <c r="CN41" s="1144" t="s">
        <v>123</v>
      </c>
      <c r="CO41" s="1144"/>
      <c r="CP41" s="1144" t="s">
        <v>124</v>
      </c>
      <c r="CQ41" s="1144"/>
      <c r="CS41" s="643"/>
    </row>
    <row r="42" spans="1:97" s="436" customFormat="1" ht="23.25" customHeight="1">
      <c r="A42" s="1129"/>
      <c r="B42" s="1111" t="s">
        <v>125</v>
      </c>
      <c r="C42" s="1112"/>
      <c r="D42" s="1112"/>
      <c r="E42" s="1112"/>
      <c r="F42" s="1112"/>
      <c r="G42" s="1112"/>
      <c r="H42" s="1112"/>
      <c r="I42" s="1112"/>
      <c r="J42" s="1112"/>
      <c r="K42" s="1112"/>
      <c r="L42" s="1112"/>
      <c r="M42" s="1112"/>
      <c r="N42" s="1112"/>
      <c r="O42" s="1112"/>
      <c r="P42" s="1112"/>
      <c r="Q42" s="55">
        <v>4</v>
      </c>
      <c r="R42" s="1115"/>
      <c r="S42" s="1116"/>
      <c r="T42" s="1119" t="str">
        <f>+IF(入力シート!J52="","","質")</f>
        <v>質</v>
      </c>
      <c r="U42" s="1120"/>
      <c r="V42" s="1120" t="str">
        <f>+IF(入力シート!J52="","",MID(TEXT(入力シート!J52,"0#"),1,1))</f>
        <v>質</v>
      </c>
      <c r="W42" s="1120"/>
      <c r="X42" s="1121" t="str">
        <f>+IF(入力シート!J52="","",MID(TEXT(入力シート!J52,"0#"),2,1))</f>
        <v/>
      </c>
      <c r="Y42" s="1122"/>
      <c r="Z42" s="1115"/>
      <c r="AA42" s="1116"/>
      <c r="AB42" s="463" t="str">
        <f>+IF(入力シート!M52="","",MID(TEXT(入力シート!M52,"00000#"),1,1))</f>
        <v/>
      </c>
      <c r="AC42" s="464" t="str">
        <f>+IF(入力シート!M52="","",MID(TEXT(入力シート!M52,"00000#"),2,1))</f>
        <v/>
      </c>
      <c r="AD42" s="464" t="str">
        <f>+IF(入力シート!M52="","",MID(TEXT(入力シート!M52,"00000#"),3,1))</f>
        <v/>
      </c>
      <c r="AE42" s="464" t="str">
        <f>+IF(入力シート!M52="","",MID(TEXT(入力シート!M52,"00000#"),4,1))</f>
        <v/>
      </c>
      <c r="AF42" s="464" t="str">
        <f>+IF(入力シート!M52="","",MID(TEXT(入力シート!M52,"00000#"),5,1))</f>
        <v/>
      </c>
      <c r="AG42" s="465" t="str">
        <f>+IF(入力シート!M52="","",MID(TEXT(入力シート!M52,"00000#"),6,1))</f>
        <v/>
      </c>
      <c r="AH42" s="384" t="s">
        <v>993</v>
      </c>
      <c r="AI42" s="385" t="s">
        <v>994</v>
      </c>
      <c r="AJ42" s="456" t="str">
        <f>+IF(入力シート!O52="","",MID(TEXT(入力シート!O52,"YYYY/MM/DD"),3,1))</f>
        <v/>
      </c>
      <c r="AK42" s="454" t="str">
        <f>+IF(入力シート!O52="","",MID(TEXT(入力シート!O52,"YYYY/MM/DD"),4,1))</f>
        <v/>
      </c>
      <c r="AL42" s="456" t="str">
        <f>+IF(入力シート!O52="","",MID(TEXT(入力シート!O52,"YYYY/MM/DD"),6,1))</f>
        <v/>
      </c>
      <c r="AM42" s="454" t="str">
        <f>+IF(入力シート!O52="","",MID(TEXT(入力シート!O52,"YYYY/MM/DD"),7,1))</f>
        <v/>
      </c>
      <c r="AN42" s="456" t="str">
        <f>+IF(入力シート!O52="","",MID(TEXT(入力シート!O52,"YYYY/MM/DD"),9,1))</f>
        <v/>
      </c>
      <c r="AO42" s="454" t="str">
        <f>+IF(入力シート!O52="","",MID(TEXT(入力シート!O52,"YYYY/MM/DD"),10,1))</f>
        <v/>
      </c>
      <c r="AP42" s="384" t="s">
        <v>993</v>
      </c>
      <c r="AQ42" s="385" t="s">
        <v>994</v>
      </c>
      <c r="AR42" s="456" t="str">
        <f>+IF(入力シート!S52="","",MID(TEXT(入力シート!S52,"YYYY/MM/DD"),3,1))</f>
        <v/>
      </c>
      <c r="AS42" s="454" t="str">
        <f>+IF(入力シート!S52="","",MID(TEXT(入力シート!S52,"YYYY/MM/DD"),4,1))</f>
        <v/>
      </c>
      <c r="AT42" s="456" t="str">
        <f>+IF(入力シート!S52="","",MID(TEXT(入力シート!S52,"YYYY/MM/DD"),6,1))</f>
        <v/>
      </c>
      <c r="AU42" s="454" t="str">
        <f>+IF(入力シート!S52="","",MID(TEXT(入力シート!S52,"YYYY/MM/DD"),7,1))</f>
        <v/>
      </c>
      <c r="AV42" s="456" t="str">
        <f>+IF(入力シート!S52="","",MID(TEXT(入力シート!S52,"YYYY/MM/DD"),9,1))</f>
        <v/>
      </c>
      <c r="AW42" s="454" t="str">
        <f>+IF(入力シート!S52="","",MID(TEXT(入力シート!S52,"YYYY/MM/DD"),10,1))</f>
        <v/>
      </c>
      <c r="AY42" s="1153"/>
      <c r="AZ42" s="1152"/>
      <c r="BA42" s="1152"/>
      <c r="BB42" s="1134" t="s">
        <v>126</v>
      </c>
      <c r="BC42" s="1135"/>
      <c r="BD42" s="1135"/>
      <c r="BE42" s="1135"/>
      <c r="BF42" s="1135"/>
      <c r="BG42" s="1135"/>
      <c r="BH42" s="1135"/>
      <c r="BI42" s="1135"/>
      <c r="BJ42" s="1135"/>
      <c r="BK42" s="1135"/>
      <c r="BL42" s="1135"/>
      <c r="BM42" s="1135"/>
      <c r="BN42" s="1135"/>
      <c r="BO42" s="1136"/>
      <c r="BP42" s="1139" t="str">
        <f>+IF(入力シート!I58="○",1,"")</f>
        <v/>
      </c>
      <c r="BQ42" s="1139"/>
      <c r="BR42" s="1137" t="str">
        <f>+IF(入力シート!J58="○",1,"")</f>
        <v/>
      </c>
      <c r="BS42" s="1138"/>
      <c r="BT42" s="1139" t="str">
        <f>+IF(入力シート!K58="○",1,"")</f>
        <v/>
      </c>
      <c r="BU42" s="1139"/>
      <c r="BV42" s="1139" t="str">
        <f>+IF(入力シート!L58="○",1,"")</f>
        <v/>
      </c>
      <c r="BW42" s="1139"/>
      <c r="BX42" s="1139" t="str">
        <f>+IF(入力シート!M58="○",1,"")</f>
        <v/>
      </c>
      <c r="BY42" s="1139"/>
      <c r="BZ42" s="1139" t="str">
        <f>+IF(入力シート!N58="○",1,"")</f>
        <v/>
      </c>
      <c r="CA42" s="1139"/>
      <c r="CB42" s="1139" t="str">
        <f>+IF(入力シート!O58="○",1,"")</f>
        <v/>
      </c>
      <c r="CC42" s="1139"/>
      <c r="CD42" s="1139" t="str">
        <f>+IF(入力シート!P58="○",1,"")</f>
        <v/>
      </c>
      <c r="CE42" s="1139"/>
      <c r="CF42" s="1139" t="str">
        <f>+IF(入力シート!Q58="○",1,"")</f>
        <v/>
      </c>
      <c r="CG42" s="1139"/>
      <c r="CH42" s="1139" t="str">
        <f>+IF(入力シート!R58="○",1,"")</f>
        <v/>
      </c>
      <c r="CI42" s="1139"/>
      <c r="CJ42" s="1139" t="str">
        <f>+IF(入力シート!S58="○",1,"")</f>
        <v/>
      </c>
      <c r="CK42" s="1139"/>
      <c r="CL42" s="1139" t="str">
        <f>+IF(入力シート!T58="○",1,"")</f>
        <v/>
      </c>
      <c r="CM42" s="1139"/>
      <c r="CN42" s="1158" t="str">
        <f>+IF(入力シート!U58="○",1,"")</f>
        <v/>
      </c>
      <c r="CO42" s="1158"/>
      <c r="CP42" s="1158" t="str">
        <f>+IF(入力シート!V58="○",1,"")</f>
        <v/>
      </c>
      <c r="CQ42" s="1158"/>
      <c r="CS42" s="643"/>
    </row>
    <row r="43" spans="1:97" s="436" customFormat="1" ht="23.25" customHeight="1">
      <c r="A43" s="1129"/>
      <c r="B43" s="1140" t="s">
        <v>127</v>
      </c>
      <c r="C43" s="1141"/>
      <c r="D43" s="1141"/>
      <c r="E43" s="1141"/>
      <c r="F43" s="1141"/>
      <c r="G43" s="1141"/>
      <c r="H43" s="1141"/>
      <c r="I43" s="1141"/>
      <c r="J43" s="1141"/>
      <c r="K43" s="1141"/>
      <c r="L43" s="1141"/>
      <c r="M43" s="1141"/>
      <c r="N43" s="1141"/>
      <c r="O43" s="1141"/>
      <c r="P43" s="1141"/>
      <c r="Q43" s="58">
        <v>5</v>
      </c>
      <c r="R43" s="1117"/>
      <c r="S43" s="1118"/>
      <c r="T43" s="1119" t="str">
        <f>+IF(入力シート!J53="","","補")</f>
        <v>補</v>
      </c>
      <c r="U43" s="1120"/>
      <c r="V43" s="1120" t="str">
        <f>+IF(入力シート!J53="","",MID(TEXT(入力シート!J53,"0#"),1,1))</f>
        <v>補</v>
      </c>
      <c r="W43" s="1120"/>
      <c r="X43" s="1121" t="str">
        <f>+IF(入力シート!J53="","",MID(TEXT(入力シート!J53,"0#"),2,1))</f>
        <v/>
      </c>
      <c r="Y43" s="1122"/>
      <c r="Z43" s="1117"/>
      <c r="AA43" s="1118"/>
      <c r="AB43" s="491" t="str">
        <f>+IF(入力シート!M53="","",MID(TEXT(入力シート!M53,"00000#"),1,1))</f>
        <v/>
      </c>
      <c r="AC43" s="492" t="str">
        <f>+IF(入力シート!M53="","",MID(TEXT(入力シート!M53,"00000#"),2,1))</f>
        <v/>
      </c>
      <c r="AD43" s="492" t="str">
        <f>+IF(入力シート!M53="","",MID(TEXT(入力シート!M53,"00000#"),3,1))</f>
        <v/>
      </c>
      <c r="AE43" s="492" t="str">
        <f>+IF(入力シート!M53="","",MID(TEXT(入力シート!M53,"00000#"),4,1))</f>
        <v/>
      </c>
      <c r="AF43" s="492" t="str">
        <f>+IF(入力シート!M53="","",MID(TEXT(入力シート!M53,"00000#"),5,1))</f>
        <v/>
      </c>
      <c r="AG43" s="493" t="str">
        <f>+IF(入力シート!M53="","",MID(TEXT(入力シート!M53,"00000#"),6,1))</f>
        <v/>
      </c>
      <c r="AH43" s="384" t="s">
        <v>993</v>
      </c>
      <c r="AI43" s="385" t="s">
        <v>994</v>
      </c>
      <c r="AJ43" s="456" t="str">
        <f>+IF(入力シート!O53="","",MID(TEXT(入力シート!O53,"YYYY/MM/DD"),3,1))</f>
        <v/>
      </c>
      <c r="AK43" s="454" t="str">
        <f>+IF(入力シート!O53="","",MID(TEXT(入力シート!O53,"YYYY/MM/DD"),4,1))</f>
        <v/>
      </c>
      <c r="AL43" s="456" t="str">
        <f>+IF(入力シート!O53="","",MID(TEXT(入力シート!O53,"YYYY/MM/DD"),6,1))</f>
        <v/>
      </c>
      <c r="AM43" s="454" t="str">
        <f>+IF(入力シート!O53="","",MID(TEXT(入力シート!O53,"YYYY/MM/DD"),7,1))</f>
        <v/>
      </c>
      <c r="AN43" s="456" t="str">
        <f>+IF(入力シート!O53="","",MID(TEXT(入力シート!O53,"YYYY/MM/DD"),9,1))</f>
        <v/>
      </c>
      <c r="AO43" s="454" t="str">
        <f>+IF(入力シート!O53="","",MID(TEXT(入力シート!O53,"YYYY/MM/DD"),10,1))</f>
        <v/>
      </c>
      <c r="AP43" s="384" t="s">
        <v>993</v>
      </c>
      <c r="AQ43" s="385" t="s">
        <v>994</v>
      </c>
      <c r="AR43" s="456" t="str">
        <f>+IF(入力シート!S53="","",MID(TEXT(入力シート!S53,"YYYY/MM/DD"),3,1))</f>
        <v/>
      </c>
      <c r="AS43" s="454" t="str">
        <f>+IF(入力シート!S53="","",MID(TEXT(入力シート!S53,"YYYY/MM/DD"),4,1))</f>
        <v/>
      </c>
      <c r="AT43" s="456" t="str">
        <f>+IF(入力シート!S53="","",MID(TEXT(入力シート!S53,"YYYY/MM/DD"),6,1))</f>
        <v/>
      </c>
      <c r="AU43" s="454" t="str">
        <f>+IF(入力シート!S53="","",MID(TEXT(入力シート!S53,"YYYY/MM/DD"),7,1))</f>
        <v/>
      </c>
      <c r="AV43" s="456" t="str">
        <f>+IF(入力シート!S53="","",MID(TEXT(入力シート!S53,"YYYY/MM/DD"),9,1))</f>
        <v/>
      </c>
      <c r="AW43" s="454" t="str">
        <f>+IF(入力シート!S53="","",MID(TEXT(入力シート!S53,"YYYY/MM/DD"),10,1))</f>
        <v/>
      </c>
      <c r="AY43" s="1153"/>
      <c r="AZ43" s="1152"/>
      <c r="BA43" s="1152"/>
      <c r="BB43" s="1134" t="s">
        <v>128</v>
      </c>
      <c r="BC43" s="1135"/>
      <c r="BD43" s="1135"/>
      <c r="BE43" s="1135"/>
      <c r="BF43" s="1135"/>
      <c r="BG43" s="1135"/>
      <c r="BH43" s="1135"/>
      <c r="BI43" s="1135"/>
      <c r="BJ43" s="1135"/>
      <c r="BK43" s="1135"/>
      <c r="BL43" s="1135"/>
      <c r="BM43" s="1135"/>
      <c r="BN43" s="1135"/>
      <c r="BO43" s="1136"/>
      <c r="BP43" s="1137" t="str">
        <f>+IF(入力シート!I59="○",1,"")</f>
        <v/>
      </c>
      <c r="BQ43" s="1138"/>
      <c r="BR43" s="1137" t="str">
        <f>+IF(入力シート!J59="○",1,"")</f>
        <v/>
      </c>
      <c r="BS43" s="1138"/>
      <c r="BT43" s="1139" t="str">
        <f>+IF(入力シート!K59="○",1,"")</f>
        <v/>
      </c>
      <c r="BU43" s="1139"/>
      <c r="BV43" s="1139" t="str">
        <f>+IF(入力シート!L59="○",1,"")</f>
        <v/>
      </c>
      <c r="BW43" s="1139"/>
      <c r="BX43" s="1139" t="str">
        <f>+IF(入力シート!M59="○",1,"")</f>
        <v/>
      </c>
      <c r="BY43" s="1139"/>
      <c r="BZ43" s="1139" t="str">
        <f>+IF(入力シート!N59="○",1,"")</f>
        <v/>
      </c>
      <c r="CA43" s="1139"/>
      <c r="CB43" s="1139" t="str">
        <f>+IF(入力シート!O59="○",1,"")</f>
        <v/>
      </c>
      <c r="CC43" s="1139"/>
      <c r="CD43" s="1139" t="str">
        <f>+IF(入力シート!P59="○",1,"")</f>
        <v/>
      </c>
      <c r="CE43" s="1139"/>
      <c r="CF43" s="1139" t="str">
        <f>+IF(入力シート!Q59="○",1,"")</f>
        <v/>
      </c>
      <c r="CG43" s="1139"/>
      <c r="CH43" s="1139" t="str">
        <f>+IF(入力シート!R59="○",1,"")</f>
        <v/>
      </c>
      <c r="CI43" s="1139"/>
      <c r="CJ43" s="1139" t="str">
        <f>+IF(入力シート!S59="○",1,"")</f>
        <v/>
      </c>
      <c r="CK43" s="1139"/>
      <c r="CL43" s="1139" t="str">
        <f>+IF(入力シート!T59="○",1,"")</f>
        <v/>
      </c>
      <c r="CM43" s="1139"/>
      <c r="CN43" s="1158" t="str">
        <f>+IF(入力シート!U59="○",1,"")</f>
        <v/>
      </c>
      <c r="CO43" s="1158"/>
      <c r="CP43" s="1158" t="str">
        <f>+IF(入力シート!V59="○",1,"")</f>
        <v/>
      </c>
      <c r="CQ43" s="1158"/>
      <c r="CS43" s="643"/>
    </row>
    <row r="44" spans="1:97" s="436" customFormat="1" ht="23.25" customHeight="1">
      <c r="A44" s="1130"/>
      <c r="B44" s="1140" t="s">
        <v>129</v>
      </c>
      <c r="C44" s="1141"/>
      <c r="D44" s="1141"/>
      <c r="E44" s="1141"/>
      <c r="F44" s="1141"/>
      <c r="G44" s="1141"/>
      <c r="H44" s="1141"/>
      <c r="I44" s="1141"/>
      <c r="J44" s="1141"/>
      <c r="K44" s="1141"/>
      <c r="L44" s="1141"/>
      <c r="M44" s="1141"/>
      <c r="N44" s="1141"/>
      <c r="O44" s="1141"/>
      <c r="P44" s="1141"/>
      <c r="Q44" s="55">
        <v>6</v>
      </c>
      <c r="R44" s="1131" t="str">
        <f>+IF(入力シート!I54="","",入力シート!I54)</f>
        <v/>
      </c>
      <c r="S44" s="1122"/>
      <c r="T44" s="1119" t="str">
        <f>+IF(入力シート!J54="","",入力シート!J54)</f>
        <v/>
      </c>
      <c r="U44" s="1120"/>
      <c r="V44" s="1120"/>
      <c r="W44" s="1120"/>
      <c r="X44" s="1121"/>
      <c r="Y44" s="1122"/>
      <c r="Z44" s="1131"/>
      <c r="AA44" s="1122"/>
      <c r="AB44" s="463" t="str">
        <f>+IF(入力シート!M54="","",MID(TEXT(入力シート!M54,"00000#"),1,1))</f>
        <v/>
      </c>
      <c r="AC44" s="464" t="str">
        <f>+IF(入力シート!M54="","",MID(TEXT(入力シート!M54,"00000#"),2,1))</f>
        <v/>
      </c>
      <c r="AD44" s="464" t="str">
        <f>+IF(入力シート!M54="","",MID(TEXT(入力シート!M54,"00000#"),3,1))</f>
        <v/>
      </c>
      <c r="AE44" s="464" t="str">
        <f>+IF(入力シート!M54="","",MID(TEXT(入力シート!M54,"00000#"),4,1))</f>
        <v/>
      </c>
      <c r="AF44" s="464" t="str">
        <f>+IF(入力シート!M54="","",MID(TEXT(入力シート!M54,"00000#"),5,1))</f>
        <v/>
      </c>
      <c r="AG44" s="465" t="str">
        <f>+IF(入力シート!M54="","",MID(TEXT(入力シート!M54,"00000#"),6,1))</f>
        <v/>
      </c>
      <c r="AH44" s="384" t="s">
        <v>993</v>
      </c>
      <c r="AI44" s="385" t="s">
        <v>994</v>
      </c>
      <c r="AJ44" s="456" t="str">
        <f>+IF(入力シート!O54="","",MID(TEXT(入力シート!O54,"YYYY/MM/DD"),3,1))</f>
        <v/>
      </c>
      <c r="AK44" s="454" t="str">
        <f>+IF(入力シート!O54="","",MID(TEXT(入力シート!O54,"YYYY/MM/DD"),4,1))</f>
        <v/>
      </c>
      <c r="AL44" s="456" t="str">
        <f>+IF(入力シート!O54="","",MID(TEXT(入力シート!O54,"YYYY/MM/DD"),6,1))</f>
        <v/>
      </c>
      <c r="AM44" s="454" t="str">
        <f>+IF(入力シート!O54="","",MID(TEXT(入力シート!O54,"YYYY/MM/DD"),7,1))</f>
        <v/>
      </c>
      <c r="AN44" s="456" t="str">
        <f>+IF(入力シート!O54="","",MID(TEXT(入力シート!O54,"YYYY/MM/DD"),9,1))</f>
        <v/>
      </c>
      <c r="AO44" s="454" t="str">
        <f>+IF(入力シート!O54="","",MID(TEXT(入力シート!O54,"YYYY/MM/DD"),10,1))</f>
        <v/>
      </c>
      <c r="AP44" s="384" t="s">
        <v>993</v>
      </c>
      <c r="AQ44" s="385" t="s">
        <v>994</v>
      </c>
      <c r="AR44" s="456" t="str">
        <f>+IF(入力シート!S54="","",MID(TEXT(入力シート!S54,"YYYY/MM/DD"),3,1))</f>
        <v/>
      </c>
      <c r="AS44" s="454" t="str">
        <f>+IF(入力シート!S54="","",MID(TEXT(入力シート!S54,"YYYY/MM/DD"),4,1))</f>
        <v/>
      </c>
      <c r="AT44" s="456" t="str">
        <f>+IF(入力シート!S54="","",MID(TEXT(入力シート!S54,"YYYY/MM/DD"),6,1))</f>
        <v/>
      </c>
      <c r="AU44" s="454" t="str">
        <f>+IF(入力シート!S54="","",MID(TEXT(入力シート!S54,"YYYY/MM/DD"),7,1))</f>
        <v/>
      </c>
      <c r="AV44" s="456" t="str">
        <f>+IF(入力シート!S54="","",MID(TEXT(入力シート!S54,"YYYY/MM/DD"),9,1))</f>
        <v/>
      </c>
      <c r="AW44" s="454" t="str">
        <f>+IF(入力シート!S54="","",MID(TEXT(入力シート!S54,"YYYY/MM/DD"),10,1))</f>
        <v/>
      </c>
      <c r="AY44" s="1153"/>
      <c r="AZ44" s="1152"/>
      <c r="BA44" s="1152"/>
      <c r="BB44" s="1159" t="s">
        <v>130</v>
      </c>
      <c r="BC44" s="1160"/>
      <c r="BD44" s="1160"/>
      <c r="BE44" s="1160"/>
      <c r="BF44" s="1160"/>
      <c r="BG44" s="1160"/>
      <c r="BH44" s="1160"/>
      <c r="BI44" s="1160"/>
      <c r="BJ44" s="1160"/>
      <c r="BK44" s="1160"/>
      <c r="BL44" s="1160"/>
      <c r="BM44" s="1160"/>
      <c r="BN44" s="1160"/>
      <c r="BO44" s="1161"/>
      <c r="BP44" s="1137" t="str">
        <f>+IF(入力シート!I60="○",1,"")</f>
        <v/>
      </c>
      <c r="BQ44" s="1138"/>
      <c r="BR44" s="1137" t="str">
        <f>+IF(入力シート!J60="○",1,"")</f>
        <v/>
      </c>
      <c r="BS44" s="1138"/>
      <c r="BT44" s="1139" t="str">
        <f>+IF(入力シート!K60="○",1,"")</f>
        <v/>
      </c>
      <c r="BU44" s="1139"/>
      <c r="BV44" s="1139" t="str">
        <f>+IF(入力シート!L60="○",1,"")</f>
        <v/>
      </c>
      <c r="BW44" s="1139"/>
      <c r="BX44" s="1139" t="str">
        <f>+IF(入力シート!M60="○",1,"")</f>
        <v/>
      </c>
      <c r="BY44" s="1139"/>
      <c r="BZ44" s="1139" t="str">
        <f>+IF(入力シート!N60="○",1,"")</f>
        <v/>
      </c>
      <c r="CA44" s="1139"/>
      <c r="CB44" s="1139" t="str">
        <f>+IF(入力シート!O60="○",1,"")</f>
        <v/>
      </c>
      <c r="CC44" s="1139"/>
      <c r="CD44" s="1139" t="str">
        <f>+IF(入力シート!P60="○",1,"")</f>
        <v/>
      </c>
      <c r="CE44" s="1139"/>
      <c r="CF44" s="1139" t="str">
        <f>+IF(入力シート!Q60="○",1,"")</f>
        <v/>
      </c>
      <c r="CG44" s="1139"/>
      <c r="CH44" s="1139" t="str">
        <f>+IF(入力シート!R60="○",1,"")</f>
        <v/>
      </c>
      <c r="CI44" s="1139"/>
      <c r="CJ44" s="1139" t="str">
        <f>+IF(入力シート!S60="○",1,"")</f>
        <v/>
      </c>
      <c r="CK44" s="1139"/>
      <c r="CL44" s="1139" t="str">
        <f>+IF(入力シート!T60="○",1,"")</f>
        <v/>
      </c>
      <c r="CM44" s="1139"/>
      <c r="CN44" s="1158" t="str">
        <f>+IF(入力シート!U60="○",1,"")</f>
        <v/>
      </c>
      <c r="CO44" s="1158"/>
      <c r="CP44" s="1158" t="str">
        <f>+IF(入力シート!V60="○",1,"")</f>
        <v/>
      </c>
      <c r="CQ44" s="1158"/>
      <c r="CS44" s="643"/>
    </row>
    <row r="45" spans="1:97" s="436" customFormat="1" ht="23.25" customHeight="1" thickBot="1">
      <c r="AY45" s="1153"/>
      <c r="AZ45" s="1152"/>
      <c r="BA45" s="1152"/>
      <c r="BB45" s="1179" t="s">
        <v>131</v>
      </c>
      <c r="BC45" s="1180"/>
      <c r="BD45" s="1180"/>
      <c r="BE45" s="1180"/>
      <c r="BF45" s="1180"/>
      <c r="BG45" s="1180"/>
      <c r="BH45" s="1180"/>
      <c r="BI45" s="1180"/>
      <c r="BJ45" s="1180"/>
      <c r="BK45" s="1180"/>
      <c r="BL45" s="1180"/>
      <c r="BM45" s="1180"/>
      <c r="BN45" s="1180"/>
      <c r="BO45" s="1181"/>
      <c r="BP45" s="1182" t="str">
        <f>+IF(入力シート!I61="○",1,"")</f>
        <v/>
      </c>
      <c r="BQ45" s="1183"/>
      <c r="BR45" s="1182" t="str">
        <f>+IF(入力シート!J61="○",1,"")</f>
        <v/>
      </c>
      <c r="BS45" s="1183"/>
      <c r="BT45" s="1162" t="str">
        <f>+IF(入力シート!K61="○",1,"")</f>
        <v/>
      </c>
      <c r="BU45" s="1162"/>
      <c r="BV45" s="1162" t="str">
        <f>+IF(入力シート!L61="○",1,"")</f>
        <v/>
      </c>
      <c r="BW45" s="1162"/>
      <c r="BX45" s="1162" t="str">
        <f>+IF(入力シート!M61="○",1,"")</f>
        <v/>
      </c>
      <c r="BY45" s="1162"/>
      <c r="BZ45" s="1162" t="str">
        <f>+IF(入力シート!N61="○",1,"")</f>
        <v/>
      </c>
      <c r="CA45" s="1162"/>
      <c r="CB45" s="1162" t="str">
        <f>+IF(入力シート!O61="○",1,"")</f>
        <v/>
      </c>
      <c r="CC45" s="1162"/>
      <c r="CD45" s="1162" t="str">
        <f>+IF(入力シート!P61="○",1,"")</f>
        <v/>
      </c>
      <c r="CE45" s="1162"/>
      <c r="CF45" s="1162" t="str">
        <f>+IF(入力シート!Q61="○",1,"")</f>
        <v/>
      </c>
      <c r="CG45" s="1162"/>
      <c r="CH45" s="1162" t="str">
        <f>+IF(入力シート!R61="○",1,"")</f>
        <v/>
      </c>
      <c r="CI45" s="1162"/>
      <c r="CJ45" s="1162" t="str">
        <f>+IF(入力シート!S61="○",1,"")</f>
        <v/>
      </c>
      <c r="CK45" s="1162"/>
      <c r="CL45" s="1162" t="str">
        <f>+IF(入力シート!T61="○",1,"")</f>
        <v/>
      </c>
      <c r="CM45" s="1162"/>
      <c r="CN45" s="1163" t="str">
        <f>+IF(入力シート!U61="○",1,"")</f>
        <v/>
      </c>
      <c r="CO45" s="1163"/>
      <c r="CP45" s="1163" t="str">
        <f>+IF(入力シート!V61="○",1,"")</f>
        <v/>
      </c>
      <c r="CQ45" s="1163"/>
      <c r="CS45" s="643"/>
    </row>
    <row r="46" spans="1:97" s="436" customFormat="1" ht="23.25" customHeight="1" thickTop="1">
      <c r="A46" s="1164" t="s">
        <v>132</v>
      </c>
      <c r="B46" s="1165"/>
      <c r="C46" s="1165"/>
      <c r="D46" s="1165"/>
      <c r="E46" s="1165"/>
      <c r="F46" s="1165"/>
      <c r="G46" s="1165"/>
      <c r="H46" s="1165"/>
      <c r="I46" s="1165"/>
      <c r="J46" s="1165"/>
      <c r="K46" s="1165"/>
      <c r="L46" s="1165"/>
      <c r="M46" s="1165"/>
      <c r="N46" s="1165"/>
      <c r="O46" s="1165"/>
      <c r="P46" s="1165"/>
      <c r="Q46" s="1165"/>
      <c r="R46" s="1165"/>
      <c r="S46" s="1165"/>
      <c r="T46" s="1165"/>
      <c r="U46" s="1165"/>
      <c r="V46" s="1166"/>
      <c r="Y46" s="1102" t="s">
        <v>133</v>
      </c>
      <c r="Z46" s="1102"/>
      <c r="AA46" s="1102"/>
      <c r="AB46" s="1102"/>
      <c r="AC46" s="1102"/>
      <c r="AD46" s="1102"/>
      <c r="AE46" s="1102"/>
      <c r="AF46" s="1102"/>
      <c r="AG46" s="1102"/>
      <c r="AJ46" s="1167" t="s">
        <v>134</v>
      </c>
      <c r="AK46" s="1102"/>
      <c r="AL46" s="1102"/>
      <c r="AM46" s="1102"/>
      <c r="AN46" s="1168" t="s">
        <v>135</v>
      </c>
      <c r="AO46" s="1168"/>
      <c r="AP46" s="485" t="str">
        <f>+IF(MID(TEXT(入力シート!J113,"00#"),1,1)="0","",MID(TEXT(入力シート!J113,"00#"),1,1))</f>
        <v/>
      </c>
      <c r="AQ46" s="494" t="str">
        <f>+IF(AND(AP46="",MID(TEXT(入力シート!J113,"00#"),2,1)="0"),"",MID(TEXT(入力シート!J113,"00#"),2,1))</f>
        <v/>
      </c>
      <c r="AR46" s="488" t="str">
        <f>+IF(AND(AQ46="",MID(TEXT(入力シート!J113,"00#"),3,1)="0"),"",MID(TEXT(入力シート!J113,"00#"),3,1))</f>
        <v/>
      </c>
      <c r="AT46" s="495"/>
      <c r="AU46" s="495"/>
      <c r="AY46" s="1153"/>
      <c r="AZ46" s="1152"/>
      <c r="BA46" s="1152"/>
      <c r="BB46" s="1169" t="s">
        <v>136</v>
      </c>
      <c r="BC46" s="1170"/>
      <c r="BD46" s="1170"/>
      <c r="BE46" s="1170"/>
      <c r="BF46" s="1170"/>
      <c r="BG46" s="1170"/>
      <c r="BH46" s="1170"/>
      <c r="BI46" s="1170"/>
      <c r="BJ46" s="1170"/>
      <c r="BK46" s="1170"/>
      <c r="BL46" s="1170"/>
      <c r="BM46" s="1170"/>
      <c r="BN46" s="1170"/>
      <c r="BO46" s="1171"/>
      <c r="BP46" s="1176" t="s">
        <v>111</v>
      </c>
      <c r="BQ46" s="1176"/>
      <c r="BR46" s="1177" t="s">
        <v>112</v>
      </c>
      <c r="BS46" s="1178"/>
      <c r="BT46" s="1176" t="s">
        <v>113</v>
      </c>
      <c r="BU46" s="1176"/>
      <c r="BV46" s="1176" t="s">
        <v>114</v>
      </c>
      <c r="BW46" s="1176"/>
      <c r="BX46" s="1176" t="s">
        <v>115</v>
      </c>
      <c r="BY46" s="1176"/>
      <c r="BZ46" s="1176" t="s">
        <v>116</v>
      </c>
      <c r="CA46" s="1176"/>
      <c r="CB46" s="1176" t="s">
        <v>117</v>
      </c>
      <c r="CC46" s="1176"/>
      <c r="CD46" s="1176" t="s">
        <v>118</v>
      </c>
      <c r="CE46" s="1176"/>
      <c r="CF46" s="1199" t="s">
        <v>119</v>
      </c>
      <c r="CG46" s="1200"/>
      <c r="CH46" s="1176" t="s">
        <v>120</v>
      </c>
      <c r="CI46" s="1176"/>
      <c r="CJ46" s="1176" t="s">
        <v>121</v>
      </c>
      <c r="CK46" s="1176"/>
      <c r="CL46" s="1176" t="s">
        <v>122</v>
      </c>
      <c r="CM46" s="1176"/>
      <c r="CN46" s="1176" t="s">
        <v>123</v>
      </c>
      <c r="CO46" s="1176"/>
      <c r="CP46" s="1176" t="s">
        <v>124</v>
      </c>
      <c r="CQ46" s="1201"/>
      <c r="CS46" s="643"/>
    </row>
    <row r="47" spans="1:97" s="436" customFormat="1" ht="23.25" customHeight="1" thickBot="1">
      <c r="A47" s="1184" t="s">
        <v>107</v>
      </c>
      <c r="B47" s="1184"/>
      <c r="C47" s="1184"/>
      <c r="D47" s="1184"/>
      <c r="E47" s="1184"/>
      <c r="F47" s="1184"/>
      <c r="G47" s="1184"/>
      <c r="H47" s="1187" t="s">
        <v>137</v>
      </c>
      <c r="I47" s="1187"/>
      <c r="J47" s="1189" t="s">
        <v>138</v>
      </c>
      <c r="K47" s="1190"/>
      <c r="L47" s="1190"/>
      <c r="M47" s="1190"/>
      <c r="N47" s="1193" t="s">
        <v>139</v>
      </c>
      <c r="O47" s="1193"/>
      <c r="P47" s="1193"/>
      <c r="Q47" s="1193"/>
      <c r="R47" s="1193"/>
      <c r="S47" s="1193"/>
      <c r="T47" s="639"/>
      <c r="U47" s="1070" t="s">
        <v>140</v>
      </c>
      <c r="V47" s="1071"/>
      <c r="W47" s="496"/>
      <c r="X47" s="497"/>
      <c r="Y47" s="1102" t="s">
        <v>141</v>
      </c>
      <c r="Z47" s="1102"/>
      <c r="AA47" s="1102"/>
      <c r="AB47" s="1102"/>
      <c r="AC47" s="1102"/>
      <c r="AD47" s="1102"/>
      <c r="AE47" s="1102"/>
      <c r="AF47" s="1102"/>
      <c r="AG47" s="498" t="str">
        <f>+IF(入力シート!K92="","",入力シート!K92)</f>
        <v/>
      </c>
      <c r="AJ47" s="1102"/>
      <c r="AK47" s="1102"/>
      <c r="AL47" s="1102"/>
      <c r="AM47" s="1102"/>
      <c r="AN47" s="1168" t="s">
        <v>142</v>
      </c>
      <c r="AO47" s="1168"/>
      <c r="AP47" s="485" t="str">
        <f>+IF(MID(TEXT(入力シート!J114,"00#"),1,1)="0","",MID(TEXT(入力シート!J114,"00#"),1,1))</f>
        <v/>
      </c>
      <c r="AQ47" s="494" t="str">
        <f>+IF(AND(AP47="",MID(TEXT(入力シート!J114,"00#"),2,1)="0"),"",MID(TEXT(入力シート!J114,"00#"),2,1))</f>
        <v/>
      </c>
      <c r="AR47" s="488" t="str">
        <f>+IF(AND(AQ47="",MID(TEXT(入力シート!J114,"00#"),3,1)="0"),"",MID(TEXT(入力シート!J114,"00#"),3,1))</f>
        <v/>
      </c>
      <c r="AT47" s="495"/>
      <c r="AU47" s="495"/>
      <c r="AY47" s="1153"/>
      <c r="AZ47" s="1152"/>
      <c r="BA47" s="1152"/>
      <c r="BB47" s="1172"/>
      <c r="BC47" s="949"/>
      <c r="BD47" s="949"/>
      <c r="BE47" s="949"/>
      <c r="BF47" s="949"/>
      <c r="BG47" s="949"/>
      <c r="BH47" s="949"/>
      <c r="BI47" s="949"/>
      <c r="BJ47" s="949"/>
      <c r="BK47" s="949"/>
      <c r="BL47" s="949"/>
      <c r="BM47" s="949"/>
      <c r="BN47" s="949"/>
      <c r="BO47" s="950"/>
      <c r="BP47" s="1210" t="str">
        <f>+IF(入力シート!I62="○",1,"")</f>
        <v/>
      </c>
      <c r="BQ47" s="1210"/>
      <c r="BR47" s="1211" t="str">
        <f>+IF(入力シート!J62="○",1,"")</f>
        <v/>
      </c>
      <c r="BS47" s="1212"/>
      <c r="BT47" s="1210" t="str">
        <f>+IF(入力シート!K62="○",1,"")</f>
        <v/>
      </c>
      <c r="BU47" s="1210"/>
      <c r="BV47" s="1210" t="str">
        <f>+IF(入力シート!L62="○",1,"")</f>
        <v/>
      </c>
      <c r="BW47" s="1210"/>
      <c r="BX47" s="1210" t="str">
        <f>+IF(入力シート!M62="○",1,"")</f>
        <v/>
      </c>
      <c r="BY47" s="1210"/>
      <c r="BZ47" s="1210" t="str">
        <f>+IF(入力シート!N62="○",1,"")</f>
        <v/>
      </c>
      <c r="CA47" s="1210"/>
      <c r="CB47" s="1210" t="str">
        <f>+IF(入力シート!O62="○",1,"")</f>
        <v/>
      </c>
      <c r="CC47" s="1210"/>
      <c r="CD47" s="1210" t="str">
        <f>+IF(入力シート!P62="○",1,"")</f>
        <v/>
      </c>
      <c r="CE47" s="1210"/>
      <c r="CF47" s="1210" t="str">
        <f>+IF(入力シート!Q62="○",1,"")</f>
        <v/>
      </c>
      <c r="CG47" s="1210"/>
      <c r="CH47" s="1210" t="str">
        <f>+IF(入力シート!R62="○",1,"")</f>
        <v/>
      </c>
      <c r="CI47" s="1210"/>
      <c r="CJ47" s="1202" t="str">
        <f>+IF(入力シート!S62="○",1,"")</f>
        <v/>
      </c>
      <c r="CK47" s="1202"/>
      <c r="CL47" s="1202" t="str">
        <f>+IF(入力シート!T62="○",1,"")</f>
        <v/>
      </c>
      <c r="CM47" s="1202"/>
      <c r="CN47" s="1203" t="str">
        <f>+IF(入力シート!U62="○",1,"")</f>
        <v/>
      </c>
      <c r="CO47" s="1203"/>
      <c r="CP47" s="1203" t="str">
        <f>+IF(入力シート!V62="○",1,"")</f>
        <v/>
      </c>
      <c r="CQ47" s="1204"/>
      <c r="CS47" s="643"/>
    </row>
    <row r="48" spans="1:97" s="436" customFormat="1" ht="23.25" customHeight="1" thickTop="1">
      <c r="A48" s="1185"/>
      <c r="B48" s="1185"/>
      <c r="C48" s="1185"/>
      <c r="D48" s="1185"/>
      <c r="E48" s="1185"/>
      <c r="F48" s="1185"/>
      <c r="G48" s="1185"/>
      <c r="H48" s="1188"/>
      <c r="I48" s="1188"/>
      <c r="J48" s="1191"/>
      <c r="K48" s="1192"/>
      <c r="L48" s="1192"/>
      <c r="M48" s="1192"/>
      <c r="N48" s="1194"/>
      <c r="O48" s="1194"/>
      <c r="P48" s="1194"/>
      <c r="Q48" s="1194"/>
      <c r="R48" s="1194"/>
      <c r="S48" s="1194"/>
      <c r="T48" s="638"/>
      <c r="U48" s="1072"/>
      <c r="V48" s="1073"/>
      <c r="W48" s="1205"/>
      <c r="X48" s="635"/>
      <c r="Y48" s="1102" t="s">
        <v>143</v>
      </c>
      <c r="Z48" s="1102"/>
      <c r="AA48" s="1102"/>
      <c r="AB48" s="1102"/>
      <c r="AC48" s="1102"/>
      <c r="AD48" s="1102"/>
      <c r="AE48" s="1102"/>
      <c r="AF48" s="1102"/>
      <c r="AG48" s="498" t="str">
        <f>+IF(入力シート!K93="","",入力シート!K93)</f>
        <v/>
      </c>
      <c r="AJ48" s="1102"/>
      <c r="AK48" s="1102"/>
      <c r="AL48" s="1102"/>
      <c r="AM48" s="1102"/>
      <c r="AN48" s="1168" t="s">
        <v>144</v>
      </c>
      <c r="AO48" s="1168"/>
      <c r="AP48" s="485" t="str">
        <f>+IF(MID(TEXT(入力シート!J115,"00#"),1,1)="0","",MID(TEXT(入力シート!J115,"00#"),1,1))</f>
        <v/>
      </c>
      <c r="AQ48" s="494" t="str">
        <f>+IF(AND(AP48="",MID(TEXT(入力シート!J115,"00#"),2,1)="0"),"",MID(TEXT(入力シート!J115,"00#"),2,1))</f>
        <v/>
      </c>
      <c r="AR48" s="488" t="str">
        <f>+IF(AND(AQ48="",MID(TEXT(入力シート!J115,"00#"),3,1)="0"),"",MID(TEXT(入力シート!J115,"00#"),3,1))</f>
        <v/>
      </c>
      <c r="AT48" s="495"/>
      <c r="AU48" s="495"/>
      <c r="AY48" s="1153"/>
      <c r="AZ48" s="1152"/>
      <c r="BA48" s="1152"/>
      <c r="BB48" s="1172"/>
      <c r="BC48" s="949"/>
      <c r="BD48" s="949"/>
      <c r="BE48" s="949"/>
      <c r="BF48" s="949"/>
      <c r="BG48" s="949"/>
      <c r="BH48" s="949"/>
      <c r="BI48" s="949"/>
      <c r="BJ48" s="949"/>
      <c r="BK48" s="949"/>
      <c r="BL48" s="949"/>
      <c r="BM48" s="949"/>
      <c r="BN48" s="949"/>
      <c r="BO48" s="950"/>
      <c r="BP48" s="1206" t="s">
        <v>145</v>
      </c>
      <c r="BQ48" s="1207"/>
      <c r="BR48" s="1207"/>
      <c r="BS48" s="1207"/>
      <c r="BT48" s="1207"/>
      <c r="BU48" s="1207"/>
      <c r="BV48" s="1207"/>
      <c r="BW48" s="1207"/>
      <c r="BX48" s="1207"/>
      <c r="BY48" s="1207"/>
      <c r="BZ48" s="1207"/>
      <c r="CA48" s="1207"/>
      <c r="CB48" s="1207"/>
      <c r="CC48" s="1207"/>
      <c r="CD48" s="1207"/>
      <c r="CE48" s="1207"/>
      <c r="CF48" s="1207"/>
      <c r="CG48" s="1207"/>
      <c r="CH48" s="1207"/>
      <c r="CI48" s="1208"/>
      <c r="CJ48" s="499"/>
      <c r="CK48" s="499"/>
      <c r="CL48" s="499"/>
      <c r="CM48" s="499"/>
      <c r="CN48" s="500"/>
      <c r="CO48" s="500"/>
      <c r="CP48" s="500"/>
      <c r="CQ48" s="500"/>
      <c r="CS48" s="643"/>
    </row>
    <row r="49" spans="1:97" s="436" customFormat="1" ht="23.25" customHeight="1">
      <c r="A49" s="1185"/>
      <c r="B49" s="1185"/>
      <c r="C49" s="1185"/>
      <c r="D49" s="1185"/>
      <c r="E49" s="1185"/>
      <c r="F49" s="1185"/>
      <c r="G49" s="1185"/>
      <c r="H49" s="1188"/>
      <c r="I49" s="1188"/>
      <c r="J49" s="1191" t="s">
        <v>146</v>
      </c>
      <c r="K49" s="1192"/>
      <c r="L49" s="1192"/>
      <c r="M49" s="1192"/>
      <c r="N49" s="1197" t="s">
        <v>147</v>
      </c>
      <c r="O49" s="1197"/>
      <c r="P49" s="1197"/>
      <c r="Q49" s="1197"/>
      <c r="R49" s="1197"/>
      <c r="S49" s="1197"/>
      <c r="T49" s="638"/>
      <c r="U49" s="1072"/>
      <c r="V49" s="1073"/>
      <c r="W49" s="1205"/>
      <c r="X49" s="635"/>
      <c r="Y49" s="1102" t="s">
        <v>148</v>
      </c>
      <c r="Z49" s="1102"/>
      <c r="AA49" s="1102"/>
      <c r="AB49" s="1102"/>
      <c r="AC49" s="1102"/>
      <c r="AD49" s="1102"/>
      <c r="AE49" s="1102"/>
      <c r="AF49" s="1102"/>
      <c r="AG49" s="498" t="str">
        <f>+IF(入力シート!K94="","",入力シート!K94)</f>
        <v/>
      </c>
      <c r="AJ49" s="1209" t="s">
        <v>149</v>
      </c>
      <c r="AK49" s="1168"/>
      <c r="AL49" s="1168"/>
      <c r="AM49" s="1168"/>
      <c r="AN49" s="1168" t="s">
        <v>135</v>
      </c>
      <c r="AO49" s="1168"/>
      <c r="AP49" s="485" t="str">
        <f>+IF(MID(TEXT(入力シート!J116,"00#"),1,1)="0","",MID(TEXT(入力シート!J116,"00#"),1,1))</f>
        <v/>
      </c>
      <c r="AQ49" s="494" t="str">
        <f>+IF(AND(AP49="",MID(TEXT(入力シート!J116,"00#"),2,1)="0"),"",MID(TEXT(入力シート!J116,"00#"),2,1))</f>
        <v/>
      </c>
      <c r="AR49" s="488" t="str">
        <f>+IF(AND(AQ49="",MID(TEXT(入力シート!J116,"00#"),3,1)="0"),"",MID(TEXT(入力シート!J116,"00#"),3,1))</f>
        <v/>
      </c>
      <c r="AT49" s="495"/>
      <c r="AU49" s="495"/>
      <c r="AY49" s="1153"/>
      <c r="AZ49" s="1152"/>
      <c r="BA49" s="1152"/>
      <c r="BB49" s="1172"/>
      <c r="BC49" s="949"/>
      <c r="BD49" s="949"/>
      <c r="BE49" s="949"/>
      <c r="BF49" s="949"/>
      <c r="BG49" s="949"/>
      <c r="BH49" s="949"/>
      <c r="BI49" s="949"/>
      <c r="BJ49" s="949"/>
      <c r="BK49" s="949"/>
      <c r="BL49" s="949"/>
      <c r="BM49" s="949"/>
      <c r="BN49" s="949"/>
      <c r="BO49" s="950"/>
      <c r="BP49" s="1218" t="s">
        <v>150</v>
      </c>
      <c r="BQ49" s="1218"/>
      <c r="BR49" s="1219" t="s">
        <v>151</v>
      </c>
      <c r="BS49" s="1223"/>
      <c r="BT49" s="1218" t="s">
        <v>152</v>
      </c>
      <c r="BU49" s="1218"/>
      <c r="BV49" s="1218" t="s">
        <v>153</v>
      </c>
      <c r="BW49" s="1218"/>
      <c r="BX49" s="1218" t="s">
        <v>154</v>
      </c>
      <c r="BY49" s="1218"/>
      <c r="BZ49" s="1218" t="s">
        <v>117</v>
      </c>
      <c r="CA49" s="1218"/>
      <c r="CB49" s="1218" t="s">
        <v>155</v>
      </c>
      <c r="CC49" s="1218"/>
      <c r="CD49" s="1218" t="s">
        <v>156</v>
      </c>
      <c r="CE49" s="1219"/>
      <c r="CF49" s="1218" t="s">
        <v>157</v>
      </c>
      <c r="CG49" s="1218"/>
      <c r="CH49" s="1218" t="s">
        <v>123</v>
      </c>
      <c r="CI49" s="1220"/>
      <c r="CJ49" s="435"/>
      <c r="CK49" s="435"/>
      <c r="CL49" s="435"/>
      <c r="CM49" s="435"/>
      <c r="CN49" s="435"/>
      <c r="CO49" s="435"/>
      <c r="CS49" s="643"/>
    </row>
    <row r="50" spans="1:97" s="436" customFormat="1" ht="23.25" customHeight="1" thickBot="1">
      <c r="A50" s="1186"/>
      <c r="B50" s="1186"/>
      <c r="C50" s="1186"/>
      <c r="D50" s="1186"/>
      <c r="E50" s="1186"/>
      <c r="F50" s="1186"/>
      <c r="G50" s="1186"/>
      <c r="H50" s="1188"/>
      <c r="I50" s="1188"/>
      <c r="J50" s="1195"/>
      <c r="K50" s="1196"/>
      <c r="L50" s="1196"/>
      <c r="M50" s="1196"/>
      <c r="N50" s="1198"/>
      <c r="O50" s="1198"/>
      <c r="P50" s="1198"/>
      <c r="Q50" s="1198"/>
      <c r="R50" s="1198"/>
      <c r="S50" s="1198"/>
      <c r="T50" s="638"/>
      <c r="U50" s="1072"/>
      <c r="V50" s="1073"/>
      <c r="W50" s="501"/>
      <c r="X50" s="264"/>
      <c r="Y50" s="1102" t="s">
        <v>158</v>
      </c>
      <c r="Z50" s="1102"/>
      <c r="AA50" s="1102"/>
      <c r="AB50" s="1102"/>
      <c r="AC50" s="1102"/>
      <c r="AD50" s="1102"/>
      <c r="AE50" s="1102"/>
      <c r="AF50" s="1102"/>
      <c r="AG50" s="498" t="str">
        <f>+IF(入力シート!K95="","",入力シート!K95)</f>
        <v/>
      </c>
      <c r="AJ50" s="1168"/>
      <c r="AK50" s="1168"/>
      <c r="AL50" s="1168"/>
      <c r="AM50" s="1168"/>
      <c r="AN50" s="1168" t="s">
        <v>142</v>
      </c>
      <c r="AO50" s="1168"/>
      <c r="AP50" s="485" t="str">
        <f>+IF(MID(TEXT(入力シート!J117,"00#"),1,1)="0","",MID(TEXT(入力シート!J117,"00#"),1,1))</f>
        <v/>
      </c>
      <c r="AQ50" s="494" t="str">
        <f>+IF(AND(AP50="",MID(TEXT(入力シート!J117,"00#"),2,1)="0"),"",MID(TEXT(入力シート!J117,"00#"),2,1))</f>
        <v/>
      </c>
      <c r="AR50" s="488" t="str">
        <f>+IF(AND(AQ50="",MID(TEXT(入力シート!J117,"00#"),3,1)="0"),"",MID(TEXT(入力シート!J117,"00#"),3,1))</f>
        <v/>
      </c>
      <c r="AT50" s="495"/>
      <c r="AU50" s="495"/>
      <c r="AY50" s="1153"/>
      <c r="AZ50" s="1152"/>
      <c r="BA50" s="1152"/>
      <c r="BB50" s="1173"/>
      <c r="BC50" s="1174"/>
      <c r="BD50" s="1174"/>
      <c r="BE50" s="1174"/>
      <c r="BF50" s="1174"/>
      <c r="BG50" s="1174"/>
      <c r="BH50" s="1174"/>
      <c r="BI50" s="1174"/>
      <c r="BJ50" s="1174"/>
      <c r="BK50" s="1174"/>
      <c r="BL50" s="1174"/>
      <c r="BM50" s="1174"/>
      <c r="BN50" s="1174"/>
      <c r="BO50" s="1175"/>
      <c r="BP50" s="1213" t="str">
        <f>+IF(入力シート!I65="○",1,"")</f>
        <v/>
      </c>
      <c r="BQ50" s="1214"/>
      <c r="BR50" s="1221" t="str">
        <f>+IF(入力シート!J65="○",1,"")</f>
        <v/>
      </c>
      <c r="BS50" s="1222"/>
      <c r="BT50" s="1213" t="str">
        <f>+IF(入力シート!K65="○",1,"")</f>
        <v/>
      </c>
      <c r="BU50" s="1214"/>
      <c r="BV50" s="1213" t="str">
        <f>+IF(入力シート!L65="○",1,"")</f>
        <v/>
      </c>
      <c r="BW50" s="1214"/>
      <c r="BX50" s="1213" t="str">
        <f>+IF(入力シート!M65="○",1,"")</f>
        <v/>
      </c>
      <c r="BY50" s="1214"/>
      <c r="BZ50" s="1213" t="str">
        <f>+IF(入力シート!N65="○",1,"")</f>
        <v/>
      </c>
      <c r="CA50" s="1214"/>
      <c r="CB50" s="1213" t="str">
        <f>+IF(入力シート!O65="○",1,"")</f>
        <v/>
      </c>
      <c r="CC50" s="1214"/>
      <c r="CD50" s="1215" t="str">
        <f>+IF(入力シート!P65="○",1,"")</f>
        <v/>
      </c>
      <c r="CE50" s="1213"/>
      <c r="CF50" s="1216" t="str">
        <f>+IF(入力シート!Q65="○",1,"")</f>
        <v/>
      </c>
      <c r="CG50" s="1216"/>
      <c r="CH50" s="1216" t="str">
        <f>+IF(入力シート!R65="○",1,"")</f>
        <v/>
      </c>
      <c r="CI50" s="1217"/>
      <c r="CJ50" s="435"/>
      <c r="CK50" s="435"/>
      <c r="CL50" s="435"/>
      <c r="CM50" s="435"/>
      <c r="CN50" s="435"/>
      <c r="CO50" s="435"/>
      <c r="CS50" s="643"/>
    </row>
    <row r="51" spans="1:97" s="436" customFormat="1" ht="23.25" customHeight="1" thickTop="1">
      <c r="A51" s="69">
        <v>1</v>
      </c>
      <c r="B51" s="1233" t="s">
        <v>159</v>
      </c>
      <c r="C51" s="1234"/>
      <c r="D51" s="1234"/>
      <c r="E51" s="1234"/>
      <c r="F51" s="1234"/>
      <c r="G51" s="1235"/>
      <c r="H51" s="1241" t="str">
        <f>+IF(入力シート!I70="○",1,"")</f>
        <v/>
      </c>
      <c r="I51" s="1242"/>
      <c r="J51" s="1243"/>
      <c r="K51" s="1244"/>
      <c r="L51" s="1244"/>
      <c r="M51" s="1244"/>
      <c r="N51" s="1244"/>
      <c r="O51" s="1244"/>
      <c r="P51" s="1244"/>
      <c r="Q51" s="1244"/>
      <c r="R51" s="1244"/>
      <c r="S51" s="1245"/>
      <c r="T51" s="502" t="str">
        <f>+IF(入力シート!N70="○",1,"")</f>
        <v/>
      </c>
      <c r="U51" s="503" t="str">
        <f>+IF(入力シート!O70="","",IF(LEFT(TEXT(入力シート!O70,"0#"),1)="0","",LEFT(TEXT(入力シート!O70,"0#"),1)))</f>
        <v/>
      </c>
      <c r="V51" s="504" t="str">
        <f>+IF(入力シート!O70="","",RIGHT(TEXT(入力シート!O70,"0#"),1))</f>
        <v/>
      </c>
      <c r="W51" s="264"/>
      <c r="X51" s="264"/>
      <c r="Y51" s="264"/>
      <c r="AJ51" s="1168" t="s">
        <v>160</v>
      </c>
      <c r="AK51" s="1168"/>
      <c r="AL51" s="1168"/>
      <c r="AM51" s="1168"/>
      <c r="AN51" s="1168"/>
      <c r="AO51" s="1168"/>
      <c r="AP51" s="485" t="str">
        <f>+IF(MID(TEXT(入力シート!R96,"00#"),1,1)="0","",MID(TEXT(入力シート!R96,"00#"),1,1))</f>
        <v/>
      </c>
      <c r="AQ51" s="494" t="str">
        <f>+IF(AND(AP51="",MID(TEXT(入力シート!R96,"00#"),2,1)="0"),"",MID(TEXT(入力シート!R96,"00#"),2,1))</f>
        <v/>
      </c>
      <c r="AR51" s="488" t="str">
        <f>+IF(AND(AQ51="",MID(TEXT(入力シート!R96,"00#"),3,1)="0"),"",MID(TEXT(入力シート!R96,"00#"),3,1))</f>
        <v/>
      </c>
      <c r="AT51" s="495"/>
      <c r="AU51" s="495"/>
      <c r="AY51" s="1154"/>
      <c r="AZ51" s="1155"/>
      <c r="BA51" s="1155"/>
      <c r="BB51" s="1252" t="s">
        <v>161</v>
      </c>
      <c r="BC51" s="1253"/>
      <c r="BD51" s="1253"/>
      <c r="BE51" s="1253"/>
      <c r="BF51" s="1253"/>
      <c r="BG51" s="1253"/>
      <c r="BH51" s="1253"/>
      <c r="BI51" s="1253"/>
      <c r="BJ51" s="1253"/>
      <c r="BK51" s="1253"/>
      <c r="BL51" s="1253"/>
      <c r="BM51" s="1253"/>
      <c r="BN51" s="1253"/>
      <c r="BO51" s="1254"/>
      <c r="BP51" s="1240" t="str">
        <f>+IF(入力シート!I66="○",1,"")</f>
        <v/>
      </c>
      <c r="BQ51" s="1232"/>
      <c r="BR51" s="1240" t="str">
        <f>+IF(入力シート!J66="○",1,"")</f>
        <v/>
      </c>
      <c r="BS51" s="1232"/>
      <c r="BT51" s="1231" t="str">
        <f>+IF(入力シート!K66="○",1,"")</f>
        <v/>
      </c>
      <c r="BU51" s="1232"/>
      <c r="BV51" s="1231" t="str">
        <f>+IF(入力シート!L66="○",1,"")</f>
        <v/>
      </c>
      <c r="BW51" s="1232"/>
      <c r="BX51" s="1231" t="str">
        <f>+IF(入力シート!M66="○",1,"")</f>
        <v/>
      </c>
      <c r="BY51" s="1232"/>
      <c r="BZ51" s="1231" t="str">
        <f>+IF(入力シート!N66="○",1,"")</f>
        <v/>
      </c>
      <c r="CA51" s="1232"/>
      <c r="CB51" s="1231" t="str">
        <f>+IF(入力シート!O66="○",1,"")</f>
        <v/>
      </c>
      <c r="CC51" s="1232"/>
      <c r="CD51" s="1231" t="str">
        <f>+IF(入力シート!P66="○",1,"")</f>
        <v/>
      </c>
      <c r="CE51" s="1232"/>
      <c r="CF51" s="1231" t="str">
        <f>+IF(入力シート!Q66="○",1,"")</f>
        <v/>
      </c>
      <c r="CG51" s="1232"/>
      <c r="CH51" s="1231" t="str">
        <f>+IF(入力シート!R66="○",1,"")</f>
        <v/>
      </c>
      <c r="CI51" s="1232"/>
      <c r="CJ51" s="435"/>
      <c r="CK51" s="435"/>
      <c r="CL51" s="435"/>
      <c r="CM51" s="435"/>
      <c r="CN51" s="435"/>
      <c r="CO51" s="435"/>
      <c r="CS51" s="643"/>
    </row>
    <row r="52" spans="1:97" s="436" customFormat="1" ht="23.25" customHeight="1">
      <c r="A52" s="69">
        <v>2</v>
      </c>
      <c r="B52" s="1233" t="s">
        <v>162</v>
      </c>
      <c r="C52" s="1234"/>
      <c r="D52" s="1234"/>
      <c r="E52" s="1234"/>
      <c r="F52" s="1234"/>
      <c r="G52" s="1235"/>
      <c r="H52" s="1229" t="str">
        <f>+IF(入力シート!I71="○",1,"")</f>
        <v/>
      </c>
      <c r="I52" s="1230"/>
      <c r="J52" s="1246"/>
      <c r="K52" s="1247"/>
      <c r="L52" s="1247"/>
      <c r="M52" s="1247"/>
      <c r="N52" s="1247"/>
      <c r="O52" s="1247"/>
      <c r="P52" s="1247"/>
      <c r="Q52" s="1247"/>
      <c r="R52" s="1247"/>
      <c r="S52" s="1248"/>
      <c r="T52" s="505" t="str">
        <f>+IF(入力シート!N71="○",1,"")</f>
        <v/>
      </c>
      <c r="U52" s="506" t="str">
        <f>+IF(入力シート!O71="","",IF(LEFT(TEXT(入力シート!O71,"0#"),1)="0","",LEFT(TEXT(入力シート!O71,"0#"),1)))</f>
        <v/>
      </c>
      <c r="V52" s="507" t="str">
        <f>+IF(入力シート!O71="","",RIGHT(TEXT(入力シート!O71,"0#"),1))</f>
        <v/>
      </c>
      <c r="W52" s="264"/>
      <c r="X52" s="264"/>
      <c r="Y52" s="1236">
        <v>18</v>
      </c>
      <c r="Z52" s="1237"/>
      <c r="AA52" s="1238" t="s">
        <v>163</v>
      </c>
      <c r="AB52" s="1238"/>
      <c r="AC52" s="1238"/>
      <c r="AD52" s="1238"/>
      <c r="AE52" s="1238"/>
      <c r="AF52" s="1238"/>
      <c r="AG52" s="1239"/>
      <c r="AJ52" s="1168" t="s">
        <v>164</v>
      </c>
      <c r="AK52" s="1168"/>
      <c r="AL52" s="1168"/>
      <c r="AM52" s="1168"/>
      <c r="AN52" s="1168"/>
      <c r="AO52" s="1168"/>
      <c r="AP52" s="485" t="str">
        <f>+IF(MID(TEXT(入力シート!R97,"00#"),1,1)="0","",MID(TEXT(入力シート!R97,"00#"),1,1))</f>
        <v/>
      </c>
      <c r="AQ52" s="494" t="str">
        <f>+IF(AND(AP52="",MID(TEXT(入力シート!R97,"00#"),2,1)="0"),"",MID(TEXT(入力シート!R97,"00#"),2,1))</f>
        <v/>
      </c>
      <c r="AR52" s="488" t="str">
        <f>+IF(AND(AQ52="",MID(TEXT(入力シート!R97,"00#"),3,1)="0"),"",MID(TEXT(入力シート!R97,"00#"),3,1))</f>
        <v/>
      </c>
      <c r="AT52" s="495"/>
      <c r="AU52" s="495"/>
      <c r="CS52" s="643"/>
    </row>
    <row r="53" spans="1:97" s="436" customFormat="1" ht="23.25" customHeight="1" thickBot="1">
      <c r="A53" s="69">
        <v>3</v>
      </c>
      <c r="B53" s="1233" t="s">
        <v>165</v>
      </c>
      <c r="C53" s="1234"/>
      <c r="D53" s="1234"/>
      <c r="E53" s="1234"/>
      <c r="F53" s="1234"/>
      <c r="G53" s="1235"/>
      <c r="H53" s="1229" t="str">
        <f>+IF(入力シート!I72="○",1,"")</f>
        <v/>
      </c>
      <c r="I53" s="1230"/>
      <c r="J53" s="1249"/>
      <c r="K53" s="1250"/>
      <c r="L53" s="1250"/>
      <c r="M53" s="1250"/>
      <c r="N53" s="1250"/>
      <c r="O53" s="1250"/>
      <c r="P53" s="1250"/>
      <c r="Q53" s="1250"/>
      <c r="R53" s="1250"/>
      <c r="S53" s="1251"/>
      <c r="T53" s="508" t="str">
        <f>+IF(入力シート!N72="○",1,"")</f>
        <v/>
      </c>
      <c r="U53" s="506" t="str">
        <f>+IF(入力シート!O72="","",IF(LEFT(TEXT(入力シート!O72,"0#"),1)="0","",LEFT(TEXT(入力シート!O72,"0#"),1)))</f>
        <v/>
      </c>
      <c r="V53" s="507" t="str">
        <f>+IF(入力シート!O72="","",RIGHT(TEXT(入力シート!O72,"0#"),1))</f>
        <v/>
      </c>
      <c r="W53" s="264"/>
      <c r="X53" s="264"/>
      <c r="Y53" s="1167" t="s">
        <v>166</v>
      </c>
      <c r="Z53" s="1167"/>
      <c r="AA53" s="1167"/>
      <c r="AB53" s="1167"/>
      <c r="AC53" s="1102" t="s">
        <v>167</v>
      </c>
      <c r="AD53" s="1102"/>
      <c r="AE53" s="485" t="str">
        <f>+IF(MID(TEXT(入力シート!J96,"00#"),1,1)="0","",MID(TEXT(入力シート!J96,"00#"),1,1))</f>
        <v/>
      </c>
      <c r="AF53" s="494" t="str">
        <f>+IF(AND(AE53="",MID(TEXT(入力シート!J96,"00#"),2,1)="0"),"",MID(TEXT(入力シート!J96,"00#"),2,1))</f>
        <v/>
      </c>
      <c r="AG53" s="488" t="str">
        <f>+IF(AND(AF53="",MID(TEXT(入力シート!J96,"00#"),3,1)="0"),"",MID(TEXT(入力シート!J96,"00#"),3,1))</f>
        <v/>
      </c>
      <c r="AJ53" s="1168" t="s">
        <v>168</v>
      </c>
      <c r="AK53" s="1168"/>
      <c r="AL53" s="1168"/>
      <c r="AM53" s="1168"/>
      <c r="AN53" s="1168"/>
      <c r="AO53" s="1168"/>
      <c r="AP53" s="485" t="str">
        <f>+IF(MID(TEXT(入力シート!R98,"00#"),1,1)="0","",MID(TEXT(入力シート!R98,"00#"),1,1))</f>
        <v/>
      </c>
      <c r="AQ53" s="494" t="str">
        <f>+IF(AND(AP53="",MID(TEXT(入力シート!R98,"00#"),2,1)="0"),"",MID(TEXT(入力シート!R98,"00#"),2,1))</f>
        <v/>
      </c>
      <c r="AR53" s="488" t="str">
        <f>+IF(AND(AQ53="",MID(TEXT(入力シート!R98,"00#"),3,1)="0"),"",MID(TEXT(入力シート!R98,"00#"),3,1))</f>
        <v/>
      </c>
      <c r="AT53" s="495"/>
      <c r="AU53" s="1168" t="s">
        <v>169</v>
      </c>
      <c r="AV53" s="1168"/>
      <c r="AW53" s="1168"/>
      <c r="AX53" s="1168"/>
      <c r="AY53" s="1168"/>
      <c r="AZ53" s="1168"/>
      <c r="BA53" s="485" t="str">
        <f>+IF(MID(TEXT(入力シート!R117,"00#"),1,1)="0","",MID(TEXT(入力シート!R117,"00#"),1,1))</f>
        <v/>
      </c>
      <c r="BB53" s="494" t="str">
        <f>+IF(AND(BA53="",MID(TEXT(入力シート!R117,"00#"),2,1)="0"),"",MID(TEXT(入力シート!R117,"00#"),2,1))</f>
        <v/>
      </c>
      <c r="BC53" s="488" t="str">
        <f>+IF(AND(BB53="",MID(TEXT(入力シート!R117,"00#"),3,1)="0"),"",MID(TEXT(入力シート!R117,"00#"),3,1))</f>
        <v/>
      </c>
      <c r="BD53" s="509"/>
      <c r="BE53" s="509"/>
      <c r="BF53" s="1224" t="s">
        <v>170</v>
      </c>
      <c r="BG53" s="1224"/>
      <c r="BH53" s="1224"/>
      <c r="BI53" s="1224"/>
      <c r="BJ53" s="1224"/>
      <c r="BK53" s="1224"/>
      <c r="BL53" s="1224"/>
      <c r="BM53" s="1224"/>
      <c r="BN53" s="1224"/>
      <c r="BO53" s="1224"/>
      <c r="BP53" s="1224"/>
      <c r="BQ53" s="1224"/>
      <c r="BR53" s="1224"/>
      <c r="BS53" s="1224"/>
      <c r="BT53" s="206"/>
      <c r="BU53" s="206"/>
      <c r="BV53" s="1225" t="s">
        <v>171</v>
      </c>
      <c r="BW53" s="1225"/>
      <c r="BX53" s="1225"/>
      <c r="BY53" s="1225"/>
      <c r="BZ53" s="1225"/>
      <c r="CA53" s="1225"/>
      <c r="CB53" s="1225"/>
      <c r="CC53" s="1225"/>
      <c r="CD53" s="1225"/>
      <c r="CE53" s="1225"/>
      <c r="CF53" s="1225" t="s">
        <v>172</v>
      </c>
      <c r="CG53" s="1225"/>
      <c r="CH53" s="1225"/>
      <c r="CI53" s="1225"/>
      <c r="CJ53" s="1225"/>
      <c r="CK53" s="1225"/>
      <c r="CL53" s="1225"/>
      <c r="CM53" s="1225"/>
      <c r="CN53" s="1225"/>
      <c r="CO53" s="1225"/>
      <c r="CS53" s="643"/>
    </row>
    <row r="54" spans="1:97" s="436" customFormat="1" ht="23.25" customHeight="1" thickBot="1">
      <c r="A54" s="69">
        <v>4</v>
      </c>
      <c r="B54" s="1226" t="s">
        <v>173</v>
      </c>
      <c r="C54" s="1227"/>
      <c r="D54" s="1227"/>
      <c r="E54" s="1227"/>
      <c r="F54" s="1227"/>
      <c r="G54" s="1228"/>
      <c r="H54" s="1229" t="str">
        <f>+IF(入力シート!I73="○",1,"")</f>
        <v/>
      </c>
      <c r="I54" s="1230"/>
      <c r="J54" s="510" t="str">
        <f>+IF(入力シート!J73="","",IF(MID(TEXT(入力シート!J73,"0000000000#"),1,1)="0","",MID(TEXT(入力シート!J73,"0000000000#"),1,1)))</f>
        <v/>
      </c>
      <c r="K54" s="511" t="str">
        <f>+IF(入力シート!J73="","",IF(AND(J54="",MID(TEXT(入力シート!J73,"0000000000#"),2,1)="0"),"",MID(TEXT(入力シート!J73,"0000000000#"),2,1)))</f>
        <v/>
      </c>
      <c r="L54" s="512" t="str">
        <f>+IF(入力シート!J73="","",IF(AND(K54="",MID(TEXT(入力シート!J73,"0000000000#"),3,1)="0"),"",MID(TEXT(入力シート!J73,"0000000000#"),3,1)))</f>
        <v/>
      </c>
      <c r="M54" s="513" t="str">
        <f>+IF(入力シート!J73="","",IF(AND(L54="",MID(TEXT(入力シート!J73,"0000000000#"),4,1)="0"),"",MID(TEXT(入力シート!J73,"0000000000#"),4,1)))</f>
        <v/>
      </c>
      <c r="N54" s="511" t="str">
        <f>+IF(入力シート!J73="","",IF(AND(M54="",MID(TEXT(入力シート!J73,"0000000000#"),5,1)="0"),"",MID(TEXT(入力シート!J73,"0000000000#"),5,1)))</f>
        <v/>
      </c>
      <c r="O54" s="512" t="str">
        <f>+IF(入力シート!J73="","",IF(AND(N54="",MID(TEXT(入力シート!J73,"0000000000#"),6,1)="0"),"",MID(TEXT(入力シート!J73,"0000000000#"),6,1)))</f>
        <v/>
      </c>
      <c r="P54" s="513" t="str">
        <f>+IF(入力シート!J73="","",IF(AND(O54="",MID(TEXT(入力シート!J73,"0000000000#"),7,1)="0"),"",MID(TEXT(入力シート!J73,"0000000000#"),7,1)))</f>
        <v/>
      </c>
      <c r="Q54" s="511" t="str">
        <f>+IF(入力シート!J73="","",IF(AND(P54="",MID(TEXT(入力シート!J73,"0000000000#"),8,1)="0"),"",MID(TEXT(入力シート!J73,"0000000000#"),8,1)))</f>
        <v/>
      </c>
      <c r="R54" s="512" t="str">
        <f>+IF(入力シート!J73="","",IF(AND(Q54="",MID(TEXT(入力シート!J73,"0000000000#"),9,1)="0"),"",MID(TEXT(入力シート!J73,"0000000000#"),9,1)))</f>
        <v/>
      </c>
      <c r="S54" s="513" t="str">
        <f>+IF(入力シート!J73="","",IF(AND(R54="",MID(TEXT(入力シート!J73,"0000000000#"),10,1)="0"),"",MID(TEXT(入力シート!J73,"0000000000#"),10,1)))</f>
        <v/>
      </c>
      <c r="T54" s="514" t="str">
        <f>+IF(入力シート!J73="","",IF(AND(S54="",MID(TEXT(入力シート!J73,"0000000000#"),11,1)="0"),"",MID(TEXT(入力シート!J73,"0000000000#"),11,1)))</f>
        <v/>
      </c>
      <c r="U54" s="515" t="str">
        <f>+IF(入力シート!O73="","",IF(LEFT(TEXT(入力シート!O73,"0#"),1)="0","",LEFT(TEXT(入力シート!O73,"0#"),1)))</f>
        <v/>
      </c>
      <c r="V54" s="507" t="str">
        <f>+IF(入力シート!O73="","",RIGHT(TEXT(入力シート!O73,"0#"),1))</f>
        <v/>
      </c>
      <c r="W54" s="264"/>
      <c r="X54" s="264"/>
      <c r="Y54" s="1167"/>
      <c r="Z54" s="1167"/>
      <c r="AA54" s="1167"/>
      <c r="AB54" s="1167"/>
      <c r="AC54" s="1102" t="s">
        <v>174</v>
      </c>
      <c r="AD54" s="1102"/>
      <c r="AE54" s="485" t="str">
        <f>+IF(MID(TEXT(入力シート!J97,"00#"),1,1)="0","",MID(TEXT(入力シート!J97,"00#"),1,1))</f>
        <v/>
      </c>
      <c r="AF54" s="494" t="str">
        <f>+IF(AND(AE54="",MID(TEXT(入力シート!J97,"00#"),2,1)="0"),"",MID(TEXT(入力シート!J97,"00#"),2,1))</f>
        <v/>
      </c>
      <c r="AG54" s="488" t="str">
        <f>+IF(AND(AF54="",MID(TEXT(入力シート!J97,"00#"),3,1)="0"),"",MID(TEXT(入力シート!J97,"00#"),3,1))</f>
        <v/>
      </c>
      <c r="AJ54" s="1168" t="s">
        <v>175</v>
      </c>
      <c r="AK54" s="1168"/>
      <c r="AL54" s="1168"/>
      <c r="AM54" s="1168"/>
      <c r="AN54" s="1168"/>
      <c r="AO54" s="1168"/>
      <c r="AP54" s="485" t="str">
        <f>+IF(MID(TEXT(入力シート!R99,"00#"),1,1)="0","",MID(TEXT(入力シート!R99,"00#"),1,1))</f>
        <v/>
      </c>
      <c r="AQ54" s="494" t="str">
        <f>+IF(AND(AP54="",MID(TEXT(入力シート!R99,"00#"),2,1)="0"),"",MID(TEXT(入力シート!R99,"00#"),2,1))</f>
        <v/>
      </c>
      <c r="AR54" s="488" t="str">
        <f>+IF(AND(AQ54="",MID(TEXT(入力シート!R99,"00#"),3,1)="0"),"",MID(TEXT(入力シート!R99,"00#"),3,1))</f>
        <v/>
      </c>
      <c r="AT54" s="495"/>
      <c r="AU54" s="1168" t="s">
        <v>176</v>
      </c>
      <c r="AV54" s="1168"/>
      <c r="AW54" s="1168"/>
      <c r="AX54" s="1168"/>
      <c r="AY54" s="1168"/>
      <c r="AZ54" s="1168"/>
      <c r="BA54" s="485" t="str">
        <f>+IF(MID(TEXT(入力シート!Z96,"00#"),1,1)="0","",MID(TEXT(入力シート!Z96,"00#"),1,1))</f>
        <v/>
      </c>
      <c r="BB54" s="494" t="str">
        <f>+IF(AND(BA54="",MID(TEXT(入力シート!Z96,"00#"),2,1)="0"),"",MID(TEXT(入力シート!Z96,"00#"),2,1))</f>
        <v/>
      </c>
      <c r="BC54" s="488" t="str">
        <f>+IF(AND(BB54="",MID(TEXT(入力シート!Z96,"00#"),3,1)="0"),"",MID(TEXT(入力シート!Z96,"00#"),3,1))</f>
        <v/>
      </c>
      <c r="BD54" s="509"/>
      <c r="BE54" s="509"/>
      <c r="BF54" s="1260" t="s">
        <v>177</v>
      </c>
      <c r="BG54" s="1260"/>
      <c r="BH54" s="1260"/>
      <c r="BI54" s="1260"/>
      <c r="BJ54" s="1260"/>
      <c r="BK54" s="1260"/>
      <c r="BL54" s="516" t="str">
        <f>+IF(入力シート!J118="○",1,"")</f>
        <v/>
      </c>
      <c r="BM54" s="1224" t="s">
        <v>178</v>
      </c>
      <c r="BN54" s="1224"/>
      <c r="BO54" s="1224"/>
      <c r="BP54" s="1224"/>
      <c r="BQ54" s="1224"/>
      <c r="BR54" s="1224"/>
      <c r="BS54" s="516" t="str">
        <f>+IF(入力シート!J128="○",1,"")</f>
        <v/>
      </c>
      <c r="BT54" s="206"/>
      <c r="BU54" s="206"/>
      <c r="BV54" s="1225" t="s">
        <v>179</v>
      </c>
      <c r="BW54" s="1225"/>
      <c r="BX54" s="1225"/>
      <c r="BY54" s="1225"/>
      <c r="BZ54" s="1225"/>
      <c r="CA54" s="1225"/>
      <c r="CB54" s="1225"/>
      <c r="CC54" s="1225"/>
      <c r="CD54" s="1225"/>
      <c r="CE54" s="517" t="str">
        <f>+IF(入力シート!J139="○",1,"")</f>
        <v/>
      </c>
      <c r="CF54" s="1225" t="s">
        <v>180</v>
      </c>
      <c r="CG54" s="1225"/>
      <c r="CH54" s="1225"/>
      <c r="CI54" s="1225"/>
      <c r="CJ54" s="1225"/>
      <c r="CK54" s="1225"/>
      <c r="CL54" s="1225"/>
      <c r="CM54" s="1225"/>
      <c r="CN54" s="1225"/>
      <c r="CO54" s="517" t="str">
        <f>+IF(入力シート!J147="○",1,"")</f>
        <v/>
      </c>
      <c r="CS54" s="643"/>
    </row>
    <row r="55" spans="1:97" s="436" customFormat="1" ht="23.25" customHeight="1">
      <c r="A55" s="69">
        <v>5</v>
      </c>
      <c r="B55" s="1261" t="s">
        <v>181</v>
      </c>
      <c r="C55" s="1262"/>
      <c r="D55" s="1262"/>
      <c r="E55" s="1262"/>
      <c r="F55" s="1262"/>
      <c r="G55" s="1263"/>
      <c r="H55" s="1229" t="str">
        <f>+IF(入力シート!I74="○",1,"")</f>
        <v/>
      </c>
      <c r="I55" s="1230"/>
      <c r="J55" s="1264"/>
      <c r="K55" s="1265"/>
      <c r="L55" s="1265"/>
      <c r="M55" s="1265"/>
      <c r="N55" s="1265"/>
      <c r="O55" s="1265"/>
      <c r="P55" s="1265"/>
      <c r="Q55" s="1265"/>
      <c r="R55" s="1265"/>
      <c r="S55" s="1266"/>
      <c r="T55" s="518" t="str">
        <f>+IF(入力シート!N74="○",1,"")</f>
        <v/>
      </c>
      <c r="U55" s="506" t="str">
        <f>+IF(入力シート!O74="","",IF(LEFT(TEXT(入力シート!O74,"0#"),1)="0","",LEFT(TEXT(入力シート!O74,"0#"),1)))</f>
        <v/>
      </c>
      <c r="V55" s="507" t="str">
        <f>+IF(入力シート!O74="","",RIGHT(TEXT(入力シート!O74,"0#"),1))</f>
        <v/>
      </c>
      <c r="W55" s="264"/>
      <c r="X55" s="264"/>
      <c r="Y55" s="1167" t="s">
        <v>182</v>
      </c>
      <c r="Z55" s="1167"/>
      <c r="AA55" s="1167"/>
      <c r="AB55" s="1167"/>
      <c r="AC55" s="1102" t="s">
        <v>167</v>
      </c>
      <c r="AD55" s="1102"/>
      <c r="AE55" s="485" t="str">
        <f>+IF(MID(TEXT(入力シート!J98,"00#"),1,1)="0","",MID(TEXT(入力シート!J98,"00#"),1,1))</f>
        <v/>
      </c>
      <c r="AF55" s="494" t="str">
        <f>+IF(AND(AE55="",MID(TEXT(入力シート!J98,"00#"),2,1)="0"),"",MID(TEXT(入力シート!J98,"00#"),2,1))</f>
        <v/>
      </c>
      <c r="AG55" s="488" t="str">
        <f>+IF(AND(AF55="",MID(TEXT(入力シート!J98,"00#"),3,1)="0"),"",MID(TEXT(入力シート!J98,"00#"),3,1))</f>
        <v/>
      </c>
      <c r="AJ55" s="1168" t="s">
        <v>183</v>
      </c>
      <c r="AK55" s="1168"/>
      <c r="AL55" s="1168"/>
      <c r="AM55" s="1168"/>
      <c r="AN55" s="1168"/>
      <c r="AO55" s="1168"/>
      <c r="AP55" s="485" t="str">
        <f>+IF(MID(TEXT(入力シート!R100,"00#"),1,1)="0","",MID(TEXT(入力シート!R100,"00#"),1,1))</f>
        <v/>
      </c>
      <c r="AQ55" s="494" t="str">
        <f>+IF(AND(AP55="",MID(TEXT(入力シート!R100,"00#"),2,1)="0"),"",MID(TEXT(入力シート!R100,"00#"),2,1))</f>
        <v/>
      </c>
      <c r="AR55" s="488" t="str">
        <f>+IF(AND(AQ55="",MID(TEXT(入力シート!R100,"00#"),3,1)="0"),"",MID(TEXT(入力シート!R100,"00#"),3,1))</f>
        <v/>
      </c>
      <c r="AT55" s="495"/>
      <c r="AU55" s="1168" t="s">
        <v>184</v>
      </c>
      <c r="AV55" s="1168"/>
      <c r="AW55" s="1168"/>
      <c r="AX55" s="1168"/>
      <c r="AY55" s="1168"/>
      <c r="AZ55" s="1168"/>
      <c r="BA55" s="485" t="str">
        <f>+IF(MID(TEXT(入力シート!Z97,"00#"),1,1)="0","",MID(TEXT(入力シート!Z97,"00#"),1,1))</f>
        <v/>
      </c>
      <c r="BB55" s="494" t="str">
        <f>+IF(AND(BA55="",MID(TEXT(入力シート!Z97,"00#"),2,1)="0"),"",MID(TEXT(入力シート!Z97,"00#"),2,1))</f>
        <v/>
      </c>
      <c r="BC55" s="488" t="str">
        <f>+IF(AND(BB55="",MID(TEXT(入力シート!Z97,"00#"),3,1)="0"),"",MID(TEXT(入力シート!Z97,"00#"),3,1))</f>
        <v/>
      </c>
      <c r="BD55" s="509"/>
      <c r="BE55" s="509"/>
      <c r="BF55" s="1255" t="s">
        <v>185</v>
      </c>
      <c r="BG55" s="1255"/>
      <c r="BH55" s="1255"/>
      <c r="BI55" s="1255"/>
      <c r="BJ55" s="1255"/>
      <c r="BK55" s="1255"/>
      <c r="BL55" s="516" t="str">
        <f>+IF(入力シート!J119="○",1,"")</f>
        <v/>
      </c>
      <c r="BM55" s="1256" t="s">
        <v>186</v>
      </c>
      <c r="BN55" s="1256"/>
      <c r="BO55" s="1256"/>
      <c r="BP55" s="1256"/>
      <c r="BQ55" s="1256"/>
      <c r="BR55" s="1256"/>
      <c r="BS55" s="516" t="str">
        <f>+IF(入力シート!J129="○",1,"")</f>
        <v/>
      </c>
      <c r="BT55" s="206"/>
      <c r="BU55" s="206"/>
      <c r="BV55" s="1225" t="s">
        <v>187</v>
      </c>
      <c r="BW55" s="1225"/>
      <c r="BX55" s="1225"/>
      <c r="BY55" s="1225"/>
      <c r="BZ55" s="1225"/>
      <c r="CA55" s="1225"/>
      <c r="CB55" s="1225"/>
      <c r="CC55" s="1225"/>
      <c r="CD55" s="1225"/>
      <c r="CE55" s="517" t="str">
        <f>+IF(入力シート!J140="○",1,"")</f>
        <v/>
      </c>
      <c r="CF55" s="1225" t="s">
        <v>188</v>
      </c>
      <c r="CG55" s="1225"/>
      <c r="CH55" s="1225"/>
      <c r="CI55" s="1225"/>
      <c r="CJ55" s="1225"/>
      <c r="CK55" s="1225"/>
      <c r="CL55" s="1225"/>
      <c r="CM55" s="1225"/>
      <c r="CN55" s="1225"/>
      <c r="CO55" s="517" t="str">
        <f>+IF(入力シート!J148="○",1,"")</f>
        <v/>
      </c>
      <c r="CS55" s="643"/>
    </row>
    <row r="56" spans="1:97" s="436" customFormat="1" ht="23.25" customHeight="1">
      <c r="A56" s="69">
        <v>6</v>
      </c>
      <c r="B56" s="1257" t="s">
        <v>189</v>
      </c>
      <c r="C56" s="1258"/>
      <c r="D56" s="1258"/>
      <c r="E56" s="1258"/>
      <c r="F56" s="1258"/>
      <c r="G56" s="1259"/>
      <c r="H56" s="1229" t="str">
        <f>+IF(入力シート!I75="○",1,"")</f>
        <v/>
      </c>
      <c r="I56" s="1230"/>
      <c r="J56" s="1267"/>
      <c r="K56" s="1268"/>
      <c r="L56" s="1268"/>
      <c r="M56" s="1268"/>
      <c r="N56" s="1268"/>
      <c r="O56" s="1268"/>
      <c r="P56" s="1268"/>
      <c r="Q56" s="1268"/>
      <c r="R56" s="1268"/>
      <c r="S56" s="1269"/>
      <c r="T56" s="505" t="str">
        <f>+IF(入力シート!N75="○",1,"")</f>
        <v/>
      </c>
      <c r="U56" s="506" t="str">
        <f>+IF(入力シート!O75="","",IF(LEFT(TEXT(入力シート!O75,"0#"),1)="0","",LEFT(TEXT(入力シート!O75,"0#"),1)))</f>
        <v/>
      </c>
      <c r="V56" s="507" t="str">
        <f>+IF(入力シート!O75="","",RIGHT(TEXT(入力シート!O75,"0#"),1))</f>
        <v/>
      </c>
      <c r="W56" s="264"/>
      <c r="X56" s="264"/>
      <c r="Y56" s="1167"/>
      <c r="Z56" s="1167"/>
      <c r="AA56" s="1167"/>
      <c r="AB56" s="1167"/>
      <c r="AC56" s="1102" t="s">
        <v>174</v>
      </c>
      <c r="AD56" s="1102"/>
      <c r="AE56" s="485" t="str">
        <f>+IF(MID(TEXT(入力シート!J99,"00#"),1,1)="0","",MID(TEXT(入力シート!J99,"00#"),1,1))</f>
        <v/>
      </c>
      <c r="AF56" s="494" t="str">
        <f>+IF(AND(AE56="",MID(TEXT(入力シート!J99,"00#"),2,1)="0"),"",MID(TEXT(入力シート!J99,"00#"),2,1))</f>
        <v/>
      </c>
      <c r="AG56" s="488" t="str">
        <f>+IF(AND(AF56="",MID(TEXT(入力シート!J99,"00#"),3,1)="0"),"",MID(TEXT(入力シート!J99,"00#"),3,1))</f>
        <v/>
      </c>
      <c r="AJ56" s="1168" t="s">
        <v>190</v>
      </c>
      <c r="AK56" s="1168"/>
      <c r="AL56" s="1168"/>
      <c r="AM56" s="1168"/>
      <c r="AN56" s="1168"/>
      <c r="AO56" s="1168"/>
      <c r="AP56" s="485" t="str">
        <f>+IF(MID(TEXT(入力シート!R101,"00#"),1,1)="0","",MID(TEXT(入力シート!R101,"00#"),1,1))</f>
        <v/>
      </c>
      <c r="AQ56" s="494" t="str">
        <f>+IF(AND(AP56="",MID(TEXT(入力シート!R101,"00#"),2,1)="0"),"",MID(TEXT(入力シート!R101,"00#"),2,1))</f>
        <v/>
      </c>
      <c r="AR56" s="488" t="str">
        <f>+IF(AND(AQ56="",MID(TEXT(入力シート!R101,"00#"),3,1)="0"),"",MID(TEXT(入力シート!R101,"00#"),3,1))</f>
        <v/>
      </c>
      <c r="AT56" s="495"/>
      <c r="AU56" s="1168" t="s">
        <v>191</v>
      </c>
      <c r="AV56" s="1168"/>
      <c r="AW56" s="1168"/>
      <c r="AX56" s="1168"/>
      <c r="AY56" s="1168"/>
      <c r="AZ56" s="1168"/>
      <c r="BA56" s="485" t="str">
        <f>+IF(MID(TEXT(入力シート!Z98,"00#"),1,1)="0","",MID(TEXT(入力シート!Z98,"00#"),1,1))</f>
        <v/>
      </c>
      <c r="BB56" s="494" t="str">
        <f>+IF(AND(BA56="",MID(TEXT(入力シート!Z98,"00#"),2,1)="0"),"",MID(TEXT(入力シート!Z98,"00#"),2,1))</f>
        <v/>
      </c>
      <c r="BC56" s="488" t="str">
        <f>+IF(AND(BB56="",MID(TEXT(入力シート!Z98,"00#"),3,1)="0"),"",MID(TEXT(入力シート!Z98,"00#"),3,1))</f>
        <v/>
      </c>
      <c r="BD56" s="509"/>
      <c r="BE56" s="509"/>
      <c r="BF56" s="1255" t="s">
        <v>192</v>
      </c>
      <c r="BG56" s="1255"/>
      <c r="BH56" s="1255"/>
      <c r="BI56" s="1255"/>
      <c r="BJ56" s="1255"/>
      <c r="BK56" s="1255"/>
      <c r="BL56" s="516" t="str">
        <f>+IF(入力シート!J120="○",1,"")</f>
        <v/>
      </c>
      <c r="BM56" s="1255" t="s">
        <v>193</v>
      </c>
      <c r="BN56" s="1255"/>
      <c r="BO56" s="1255"/>
      <c r="BP56" s="1255"/>
      <c r="BQ56" s="1255"/>
      <c r="BR56" s="1255"/>
      <c r="BS56" s="516" t="str">
        <f>+IF(入力シート!J130="○",1,"")</f>
        <v/>
      </c>
      <c r="BT56" s="206"/>
      <c r="BU56" s="206"/>
      <c r="BV56" s="1225" t="s">
        <v>194</v>
      </c>
      <c r="BW56" s="1225"/>
      <c r="BX56" s="1225"/>
      <c r="BY56" s="1225"/>
      <c r="BZ56" s="1225"/>
      <c r="CA56" s="1225"/>
      <c r="CB56" s="1225"/>
      <c r="CC56" s="1225"/>
      <c r="CD56" s="1225"/>
      <c r="CE56" s="517" t="str">
        <f>+IF(入力シート!J141="○",1,"")</f>
        <v/>
      </c>
      <c r="CF56" s="1225" t="s">
        <v>195</v>
      </c>
      <c r="CG56" s="1225"/>
      <c r="CH56" s="1225"/>
      <c r="CI56" s="1225"/>
      <c r="CJ56" s="1225"/>
      <c r="CK56" s="1225"/>
      <c r="CL56" s="1225"/>
      <c r="CM56" s="1225"/>
      <c r="CN56" s="1225"/>
      <c r="CO56" s="517" t="str">
        <f>+IF(入力シート!J149="○",1,"")</f>
        <v/>
      </c>
      <c r="CS56" s="643"/>
    </row>
    <row r="57" spans="1:97" s="436" customFormat="1" ht="23.25" customHeight="1">
      <c r="A57" s="69">
        <v>7</v>
      </c>
      <c r="B57" s="1257" t="s">
        <v>196</v>
      </c>
      <c r="C57" s="1258"/>
      <c r="D57" s="1258"/>
      <c r="E57" s="1258"/>
      <c r="F57" s="1258"/>
      <c r="G57" s="1259"/>
      <c r="H57" s="1229" t="str">
        <f>+IF(入力シート!I76="○",1,"")</f>
        <v/>
      </c>
      <c r="I57" s="1230"/>
      <c r="J57" s="1267"/>
      <c r="K57" s="1268"/>
      <c r="L57" s="1268"/>
      <c r="M57" s="1268"/>
      <c r="N57" s="1268"/>
      <c r="O57" s="1268"/>
      <c r="P57" s="1268"/>
      <c r="Q57" s="1268"/>
      <c r="R57" s="1268"/>
      <c r="S57" s="1269"/>
      <c r="T57" s="505" t="str">
        <f>+IF(入力シート!N76="○",1,"")</f>
        <v/>
      </c>
      <c r="U57" s="506" t="str">
        <f>+IF(入力シート!O76="","",IF(LEFT(TEXT(入力シート!O76,"0#"),1)="0","",LEFT(TEXT(入力シート!O76,"0#"),1)))</f>
        <v/>
      </c>
      <c r="V57" s="507" t="str">
        <f>+IF(入力シート!O76="","",RIGHT(TEXT(入力シート!O76,"0#"),1))</f>
        <v/>
      </c>
      <c r="W57" s="264"/>
      <c r="X57" s="264"/>
      <c r="Y57" s="1167" t="s">
        <v>197</v>
      </c>
      <c r="Z57" s="1167"/>
      <c r="AA57" s="1167"/>
      <c r="AB57" s="1167"/>
      <c r="AC57" s="1102" t="s">
        <v>167</v>
      </c>
      <c r="AD57" s="1102"/>
      <c r="AE57" s="485" t="str">
        <f>+IF(MID(TEXT(入力シート!J100,"00#"),1,1)="0","",MID(TEXT(入力シート!J100,"00#"),1,1))</f>
        <v/>
      </c>
      <c r="AF57" s="494" t="str">
        <f>+IF(AND(AE57="",MID(TEXT(入力シート!J100,"00#"),2,1)="0"),"",MID(TEXT(入力シート!J100,"00#"),2,1))</f>
        <v/>
      </c>
      <c r="AG57" s="488" t="str">
        <f>+IF(AND(AF57="",MID(TEXT(入力シート!J100,"00#"),3,1)="0"),"",MID(TEXT(入力シート!J100,"00#"),3,1))</f>
        <v/>
      </c>
      <c r="AJ57" s="1168" t="s">
        <v>198</v>
      </c>
      <c r="AK57" s="1168"/>
      <c r="AL57" s="1168"/>
      <c r="AM57" s="1168"/>
      <c r="AN57" s="1168"/>
      <c r="AO57" s="1168"/>
      <c r="AP57" s="485" t="str">
        <f>+IF(MID(TEXT(入力シート!R102,"00#"),1,1)="0","",MID(TEXT(入力シート!R102,"00#"),1,1))</f>
        <v/>
      </c>
      <c r="AQ57" s="494" t="str">
        <f>+IF(AND(AP57="",MID(TEXT(入力シート!R102,"00#"),2,1)="0"),"",MID(TEXT(入力シート!R102,"00#"),2,1))</f>
        <v/>
      </c>
      <c r="AR57" s="488" t="str">
        <f>+IF(AND(AQ57="",MID(TEXT(入力シート!R102,"00#"),3,1)="0"),"",MID(TEXT(入力シート!R102,"00#"),3,1))</f>
        <v/>
      </c>
      <c r="AT57" s="495"/>
      <c r="AU57" s="1168" t="s">
        <v>199</v>
      </c>
      <c r="AV57" s="1168"/>
      <c r="AW57" s="1168"/>
      <c r="AX57" s="1168"/>
      <c r="AY57" s="1168"/>
      <c r="AZ57" s="1168"/>
      <c r="BA57" s="485" t="str">
        <f>+IF(MID(TEXT(入力シート!Z99,"00#"),1,1)="0","",MID(TEXT(入力シート!Z99,"00#"),1,1))</f>
        <v/>
      </c>
      <c r="BB57" s="494" t="str">
        <f>+IF(AND(BA57="",MID(TEXT(入力シート!Z99,"00#"),2,1)="0"),"",MID(TEXT(入力シート!Z99,"00#"),2,1))</f>
        <v/>
      </c>
      <c r="BC57" s="488" t="str">
        <f>+IF(AND(BB57="",MID(TEXT(入力シート!Z99,"00#"),3,1)="0"),"",MID(TEXT(入力シート!Z99,"00#"),3,1))</f>
        <v/>
      </c>
      <c r="BD57" s="509"/>
      <c r="BE57" s="509"/>
      <c r="BF57" s="1255" t="s">
        <v>200</v>
      </c>
      <c r="BG57" s="1255"/>
      <c r="BH57" s="1255"/>
      <c r="BI57" s="1255"/>
      <c r="BJ57" s="1255"/>
      <c r="BK57" s="1255"/>
      <c r="BL57" s="516" t="str">
        <f>+IF(入力シート!J121="○",1,"")</f>
        <v/>
      </c>
      <c r="BM57" s="1255" t="s">
        <v>201</v>
      </c>
      <c r="BN57" s="1255"/>
      <c r="BO57" s="1255"/>
      <c r="BP57" s="1255"/>
      <c r="BQ57" s="1255"/>
      <c r="BR57" s="1255"/>
      <c r="BS57" s="516" t="str">
        <f>+IF(入力シート!J131="○",1,"")</f>
        <v/>
      </c>
      <c r="BT57" s="206"/>
      <c r="BU57" s="206"/>
      <c r="BV57" s="1225" t="s">
        <v>202</v>
      </c>
      <c r="BW57" s="1225"/>
      <c r="BX57" s="1225"/>
      <c r="BY57" s="1225"/>
      <c r="BZ57" s="1225"/>
      <c r="CA57" s="1225"/>
      <c r="CB57" s="1225"/>
      <c r="CC57" s="1225"/>
      <c r="CD57" s="1225"/>
      <c r="CE57" s="517" t="str">
        <f>+IF(入力シート!J142="○",1,"")</f>
        <v/>
      </c>
      <c r="CF57" s="1225" t="s">
        <v>203</v>
      </c>
      <c r="CG57" s="1225"/>
      <c r="CH57" s="1225"/>
      <c r="CI57" s="1225"/>
      <c r="CJ57" s="1225"/>
      <c r="CK57" s="1225"/>
      <c r="CL57" s="1225"/>
      <c r="CM57" s="1225"/>
      <c r="CN57" s="1225"/>
      <c r="CO57" s="517" t="str">
        <f>+IF(入力シート!J150="○",1,"")</f>
        <v/>
      </c>
      <c r="CS57" s="643"/>
    </row>
    <row r="58" spans="1:97" s="436" customFormat="1" ht="23.25" customHeight="1">
      <c r="A58" s="69">
        <v>8</v>
      </c>
      <c r="B58" s="1257" t="s">
        <v>204</v>
      </c>
      <c r="C58" s="1258"/>
      <c r="D58" s="1258"/>
      <c r="E58" s="1258"/>
      <c r="F58" s="1258"/>
      <c r="G58" s="1259"/>
      <c r="H58" s="1229" t="str">
        <f>+IF(入力シート!I77="○",1,"")</f>
        <v/>
      </c>
      <c r="I58" s="1230"/>
      <c r="J58" s="1267"/>
      <c r="K58" s="1268"/>
      <c r="L58" s="1268"/>
      <c r="M58" s="1268"/>
      <c r="N58" s="1268"/>
      <c r="O58" s="1268"/>
      <c r="P58" s="1268"/>
      <c r="Q58" s="1268"/>
      <c r="R58" s="1268"/>
      <c r="S58" s="1269"/>
      <c r="T58" s="505" t="str">
        <f>+IF(入力シート!N77="○",1,"")</f>
        <v/>
      </c>
      <c r="U58" s="506" t="str">
        <f>+IF(入力シート!O77="","",IF(LEFT(TEXT(入力シート!O77,"0#"),1)="0","",LEFT(TEXT(入力シート!O77,"0#"),1)))</f>
        <v/>
      </c>
      <c r="V58" s="507" t="str">
        <f>+IF(入力シート!O77="","",RIGHT(TEXT(入力シート!O77,"0#"),1))</f>
        <v/>
      </c>
      <c r="W58" s="264"/>
      <c r="X58" s="264"/>
      <c r="Y58" s="1167"/>
      <c r="Z58" s="1167"/>
      <c r="AA58" s="1167"/>
      <c r="AB58" s="1167"/>
      <c r="AC58" s="1102" t="s">
        <v>174</v>
      </c>
      <c r="AD58" s="1102"/>
      <c r="AE58" s="485" t="str">
        <f>+IF(MID(TEXT(入力シート!J101,"00#"),1,1)="0","",MID(TEXT(入力シート!J101,"00#"),1,1))</f>
        <v/>
      </c>
      <c r="AF58" s="494" t="str">
        <f>+IF(AND(AE58="",MID(TEXT(入力シート!J101,"00#"),2,1)="0"),"",MID(TEXT(入力シート!J101,"00#"),2,1))</f>
        <v/>
      </c>
      <c r="AG58" s="488" t="str">
        <f>+IF(AND(AF58="",MID(TEXT(入力シート!J101,"00#"),3,1)="0"),"",MID(TEXT(入力シート!J101,"00#"),3,1))</f>
        <v/>
      </c>
      <c r="AJ58" s="1168" t="s">
        <v>205</v>
      </c>
      <c r="AK58" s="1168"/>
      <c r="AL58" s="1168"/>
      <c r="AM58" s="1168"/>
      <c r="AN58" s="1168"/>
      <c r="AO58" s="1168"/>
      <c r="AP58" s="485" t="str">
        <f>+IF(MID(TEXT(入力シート!R103,"00#"),1,1)="0","",MID(TEXT(入力シート!R103,"00#"),1,1))</f>
        <v/>
      </c>
      <c r="AQ58" s="494" t="str">
        <f>+IF(AND(AP58="",MID(TEXT(入力シート!R103,"00#"),2,1)="0"),"",MID(TEXT(入力シート!R103,"00#"),2,1))</f>
        <v/>
      </c>
      <c r="AR58" s="488" t="str">
        <f>+IF(AND(AQ58="",MID(TEXT(入力シート!R103,"00#"),3,1)="0"),"",MID(TEXT(入力シート!R103,"00#"),3,1))</f>
        <v/>
      </c>
      <c r="AT58" s="495"/>
      <c r="AU58" s="1168" t="s">
        <v>206</v>
      </c>
      <c r="AV58" s="1168"/>
      <c r="AW58" s="1168"/>
      <c r="AX58" s="1168"/>
      <c r="AY58" s="1168"/>
      <c r="AZ58" s="1168"/>
      <c r="BA58" s="485" t="str">
        <f>+IF(MID(TEXT(入力シート!Z100,"00#"),1,1)="0","",MID(TEXT(入力シート!Z100,"00#"),1,1))</f>
        <v/>
      </c>
      <c r="BB58" s="494" t="str">
        <f>+IF(AND(BA58="",MID(TEXT(入力シート!Z100,"00#"),2,1)="0"),"",MID(TEXT(入力シート!Z100,"00#"),2,1))</f>
        <v/>
      </c>
      <c r="BC58" s="488" t="str">
        <f>+IF(AND(BB58="",MID(TEXT(入力シート!Z100,"00#"),3,1)="0"),"",MID(TEXT(入力シート!Z100,"00#"),3,1))</f>
        <v/>
      </c>
      <c r="BD58" s="509"/>
      <c r="BE58" s="509"/>
      <c r="BF58" s="1255" t="s">
        <v>207</v>
      </c>
      <c r="BG58" s="1255"/>
      <c r="BH58" s="1255"/>
      <c r="BI58" s="1255"/>
      <c r="BJ58" s="1255"/>
      <c r="BK58" s="1255"/>
      <c r="BL58" s="516" t="str">
        <f>+IF(入力シート!J122="○",1,"")</f>
        <v/>
      </c>
      <c r="BM58" s="1256" t="s">
        <v>208</v>
      </c>
      <c r="BN58" s="1256"/>
      <c r="BO58" s="1256"/>
      <c r="BP58" s="1256"/>
      <c r="BQ58" s="1256"/>
      <c r="BR58" s="1256"/>
      <c r="BS58" s="516" t="str">
        <f>+IF(入力シート!J132="○",1,"")</f>
        <v/>
      </c>
      <c r="BT58" s="206"/>
      <c r="BU58" s="206"/>
      <c r="BV58" s="1273" t="s">
        <v>209</v>
      </c>
      <c r="BW58" s="1273"/>
      <c r="BX58" s="1273"/>
      <c r="BY58" s="1273"/>
      <c r="BZ58" s="1273"/>
      <c r="CA58" s="1273"/>
      <c r="CB58" s="1273"/>
      <c r="CC58" s="1273"/>
      <c r="CD58" s="1273"/>
      <c r="CE58" s="517" t="str">
        <f>+IF(入力シート!J143="○",1,"")</f>
        <v/>
      </c>
      <c r="CF58" s="1225" t="s">
        <v>210</v>
      </c>
      <c r="CG58" s="1225"/>
      <c r="CH58" s="1225"/>
      <c r="CI58" s="1225"/>
      <c r="CJ58" s="1225"/>
      <c r="CK58" s="1225"/>
      <c r="CL58" s="1225"/>
      <c r="CM58" s="1225"/>
      <c r="CN58" s="1225"/>
      <c r="CO58" s="517" t="str">
        <f>+IF(入力シート!J151="○",1,"")</f>
        <v/>
      </c>
      <c r="CS58" s="643"/>
    </row>
    <row r="59" spans="1:97" s="436" customFormat="1" ht="23.25" customHeight="1">
      <c r="A59" s="69">
        <v>9</v>
      </c>
      <c r="B59" s="1257" t="s">
        <v>211</v>
      </c>
      <c r="C59" s="1258"/>
      <c r="D59" s="1258"/>
      <c r="E59" s="1258"/>
      <c r="F59" s="1258"/>
      <c r="G59" s="1259"/>
      <c r="H59" s="1229" t="str">
        <f>+IF(入力シート!I78="○",1,"")</f>
        <v/>
      </c>
      <c r="I59" s="1230"/>
      <c r="J59" s="1267"/>
      <c r="K59" s="1268"/>
      <c r="L59" s="1268"/>
      <c r="M59" s="1268"/>
      <c r="N59" s="1268"/>
      <c r="O59" s="1268"/>
      <c r="P59" s="1268"/>
      <c r="Q59" s="1268"/>
      <c r="R59" s="1268"/>
      <c r="S59" s="1269"/>
      <c r="T59" s="505" t="str">
        <f>+IF(入力シート!N78="○",1,"")</f>
        <v/>
      </c>
      <c r="U59" s="506" t="str">
        <f>+IF(入力シート!O78="","",IF(LEFT(TEXT(入力シート!O78,"0#"),1)="0","",LEFT(TEXT(入力シート!O78,"0#"),1)))</f>
        <v/>
      </c>
      <c r="V59" s="507" t="str">
        <f>+IF(入力シート!O78="","",RIGHT(TEXT(入力シート!O78,"0#"),1))</f>
        <v/>
      </c>
      <c r="W59" s="264"/>
      <c r="X59" s="264"/>
      <c r="Y59" s="1167" t="s">
        <v>212</v>
      </c>
      <c r="Z59" s="1167"/>
      <c r="AA59" s="1167"/>
      <c r="AB59" s="1167"/>
      <c r="AC59" s="1102" t="s">
        <v>167</v>
      </c>
      <c r="AD59" s="1102"/>
      <c r="AE59" s="485" t="str">
        <f>+IF(MID(TEXT(入力シート!J102,"00#"),1,1)="0","",MID(TEXT(入力シート!J102,"00#"),1,1))</f>
        <v/>
      </c>
      <c r="AF59" s="494" t="str">
        <f>+IF(AND(AE59="",MID(TEXT(入力シート!J102,"00#"),2,1)="0"),"",MID(TEXT(入力シート!J102,"00#"),2,1))</f>
        <v/>
      </c>
      <c r="AG59" s="488" t="str">
        <f>+IF(AND(AF59="",MID(TEXT(入力シート!J102,"00#"),3,1)="0"),"",MID(TEXT(入力シート!J102,"00#"),3,1))</f>
        <v/>
      </c>
      <c r="AJ59" s="1168" t="s">
        <v>213</v>
      </c>
      <c r="AK59" s="1168"/>
      <c r="AL59" s="1168"/>
      <c r="AM59" s="1168"/>
      <c r="AN59" s="1168"/>
      <c r="AO59" s="1168"/>
      <c r="AP59" s="485" t="str">
        <f>+IF(MID(TEXT(入力シート!R104,"00#"),1,1)="0","",MID(TEXT(入力シート!R104,"00#"),1,1))</f>
        <v/>
      </c>
      <c r="AQ59" s="494" t="str">
        <f>+IF(AND(AP59="",MID(TEXT(入力シート!R104,"00#"),2,1)="0"),"",MID(TEXT(入力シート!R104,"00#"),2,1))</f>
        <v/>
      </c>
      <c r="AR59" s="488" t="str">
        <f>+IF(AND(AQ59="",MID(TEXT(入力シート!R104,"00#"),3,1)="0"),"",MID(TEXT(入力シート!R104,"00#"),3,1))</f>
        <v/>
      </c>
      <c r="AT59" s="495"/>
      <c r="AU59" s="1168" t="s">
        <v>214</v>
      </c>
      <c r="AV59" s="1168"/>
      <c r="AW59" s="1168"/>
      <c r="AX59" s="1168"/>
      <c r="AY59" s="1168"/>
      <c r="AZ59" s="1168"/>
      <c r="BA59" s="485" t="str">
        <f>+IF(MID(TEXT(入力シート!Z101,"00#"),1,1)="0","",MID(TEXT(入力シート!Z101,"00#"),1,1))</f>
        <v/>
      </c>
      <c r="BB59" s="494" t="str">
        <f>+IF(AND(BA59="",MID(TEXT(入力シート!Z101,"00#"),2,1)="0"),"",MID(TEXT(入力シート!Z101,"00#"),2,1))</f>
        <v/>
      </c>
      <c r="BC59" s="488" t="str">
        <f>+IF(AND(BB59="",MID(TEXT(入力シート!Z101,"00#"),3,1)="0"),"",MID(TEXT(入力シート!Z101,"00#"),3,1))</f>
        <v/>
      </c>
      <c r="BD59" s="509"/>
      <c r="BE59" s="509"/>
      <c r="BF59" s="1256" t="s">
        <v>215</v>
      </c>
      <c r="BG59" s="1256"/>
      <c r="BH59" s="1256"/>
      <c r="BI59" s="1256"/>
      <c r="BJ59" s="1256"/>
      <c r="BK59" s="1256"/>
      <c r="BL59" s="516" t="str">
        <f>+IF(入力シート!J123="○",1,"")</f>
        <v/>
      </c>
      <c r="BM59" s="1255" t="s">
        <v>216</v>
      </c>
      <c r="BN59" s="1255"/>
      <c r="BO59" s="1255"/>
      <c r="BP59" s="1255"/>
      <c r="BQ59" s="1255"/>
      <c r="BR59" s="1255"/>
      <c r="BS59" s="516" t="str">
        <f>+IF(入力シート!J133="○",1,"")</f>
        <v/>
      </c>
      <c r="BT59" s="206"/>
      <c r="BU59" s="206"/>
      <c r="BV59" s="1225" t="s">
        <v>217</v>
      </c>
      <c r="BW59" s="1225"/>
      <c r="BX59" s="1225"/>
      <c r="BY59" s="1225"/>
      <c r="BZ59" s="1225"/>
      <c r="CA59" s="1225"/>
      <c r="CB59" s="1225"/>
      <c r="CC59" s="1225"/>
      <c r="CD59" s="1225"/>
      <c r="CE59" s="517" t="str">
        <f>+IF(入力シート!J144="○",1,"")</f>
        <v/>
      </c>
      <c r="CF59" s="1225" t="s">
        <v>218</v>
      </c>
      <c r="CG59" s="1225"/>
      <c r="CH59" s="1225"/>
      <c r="CI59" s="1225"/>
      <c r="CJ59" s="1225"/>
      <c r="CK59" s="1225"/>
      <c r="CL59" s="1225"/>
      <c r="CM59" s="1225"/>
      <c r="CN59" s="1225"/>
      <c r="CO59" s="517" t="str">
        <f>+IF(入力シート!J152="○",1,"")</f>
        <v/>
      </c>
      <c r="CS59" s="643"/>
    </row>
    <row r="60" spans="1:97" s="436" customFormat="1" ht="23.25" customHeight="1">
      <c r="A60" s="69">
        <v>10</v>
      </c>
      <c r="B60" s="1257" t="s">
        <v>219</v>
      </c>
      <c r="C60" s="1258"/>
      <c r="D60" s="1258"/>
      <c r="E60" s="1258"/>
      <c r="F60" s="1258"/>
      <c r="G60" s="1259"/>
      <c r="H60" s="1229" t="str">
        <f>+IF(入力シート!I79="○",1,"")</f>
        <v/>
      </c>
      <c r="I60" s="1230"/>
      <c r="J60" s="1267"/>
      <c r="K60" s="1268"/>
      <c r="L60" s="1268"/>
      <c r="M60" s="1268"/>
      <c r="N60" s="1268"/>
      <c r="O60" s="1268"/>
      <c r="P60" s="1268"/>
      <c r="Q60" s="1268"/>
      <c r="R60" s="1268"/>
      <c r="S60" s="1269"/>
      <c r="T60" s="505" t="str">
        <f>+IF(入力シート!N79="○",1,"")</f>
        <v/>
      </c>
      <c r="U60" s="506" t="str">
        <f>+IF(入力シート!O79="","",IF(LEFT(TEXT(入力シート!O79,"0#"),1)="0","",LEFT(TEXT(入力シート!O79,"0#"),1)))</f>
        <v/>
      </c>
      <c r="V60" s="507" t="str">
        <f>+IF(入力シート!O79="","",RIGHT(TEXT(入力シート!O79,"0#"),1))</f>
        <v/>
      </c>
      <c r="W60" s="264"/>
      <c r="X60" s="264"/>
      <c r="Y60" s="1167"/>
      <c r="Z60" s="1167"/>
      <c r="AA60" s="1167"/>
      <c r="AB60" s="1167"/>
      <c r="AC60" s="1102" t="s">
        <v>174</v>
      </c>
      <c r="AD60" s="1102"/>
      <c r="AE60" s="485" t="str">
        <f>+IF(MID(TEXT(入力シート!J103,"00#"),1,1)="0","",MID(TEXT(入力シート!J103,"00#"),1,1))</f>
        <v/>
      </c>
      <c r="AF60" s="494" t="str">
        <f>+IF(AND(AE60="",MID(TEXT(入力シート!J103,"00#"),2,1)="0"),"",MID(TEXT(入力シート!J103,"00#"),2,1))</f>
        <v/>
      </c>
      <c r="AG60" s="488" t="str">
        <f>+IF(AND(AF60="",MID(TEXT(入力シート!J103,"00#"),3,1)="0"),"",MID(TEXT(入力シート!J103,"00#"),3,1))</f>
        <v/>
      </c>
      <c r="AJ60" s="1168" t="s">
        <v>220</v>
      </c>
      <c r="AK60" s="1168"/>
      <c r="AL60" s="1168"/>
      <c r="AM60" s="1168"/>
      <c r="AN60" s="1168"/>
      <c r="AO60" s="1168"/>
      <c r="AP60" s="485" t="str">
        <f>+IF(MID(TEXT(入力シート!R105,"00#"),1,1)="0","",MID(TEXT(入力シート!R105,"00#"),1,1))</f>
        <v/>
      </c>
      <c r="AQ60" s="494" t="str">
        <f>+IF(AND(AP60="",MID(TEXT(入力シート!R105,"00#"),2,1)="0"),"",MID(TEXT(入力シート!R105,"00#"),2,1))</f>
        <v/>
      </c>
      <c r="AR60" s="488" t="str">
        <f>+IF(AND(AQ60="",MID(TEXT(入力シート!R105,"00#"),3,1)="0"),"",MID(TEXT(入力シート!R105,"00#"),3,1))</f>
        <v/>
      </c>
      <c r="AT60" s="495"/>
      <c r="AU60" s="1168" t="s">
        <v>221</v>
      </c>
      <c r="AV60" s="1168"/>
      <c r="AW60" s="1168"/>
      <c r="AX60" s="1168"/>
      <c r="AY60" s="1168"/>
      <c r="AZ60" s="1168"/>
      <c r="BA60" s="485" t="str">
        <f>+IF(MID(TEXT(入力シート!Z102,"00#"),1,1)="0","",MID(TEXT(入力シート!Z102,"00#"),1,1))</f>
        <v/>
      </c>
      <c r="BB60" s="494" t="str">
        <f>+IF(AND(BA60="",MID(TEXT(入力シート!Z102,"00#"),2,1)="0"),"",MID(TEXT(入力シート!Z102,"00#"),2,1))</f>
        <v/>
      </c>
      <c r="BC60" s="488" t="str">
        <f>+IF(AND(BB60="",MID(TEXT(入力シート!Z102,"00#"),3,1)="0"),"",MID(TEXT(入力シート!Z102,"00#"),3,1))</f>
        <v/>
      </c>
      <c r="BD60" s="509"/>
      <c r="BE60" s="509"/>
      <c r="BF60" s="1255" t="s">
        <v>222</v>
      </c>
      <c r="BG60" s="1255"/>
      <c r="BH60" s="1255"/>
      <c r="BI60" s="1255"/>
      <c r="BJ60" s="1255"/>
      <c r="BK60" s="1255"/>
      <c r="BL60" s="516" t="str">
        <f>+IF(入力シート!J124="○",1,"")</f>
        <v/>
      </c>
      <c r="BM60" s="1260" t="s">
        <v>223</v>
      </c>
      <c r="BN60" s="1260"/>
      <c r="BO60" s="1260"/>
      <c r="BP60" s="1260"/>
      <c r="BQ60" s="1260"/>
      <c r="BR60" s="1260"/>
      <c r="BS60" s="516" t="str">
        <f>+IF(入力シート!J134="○",1,"")</f>
        <v/>
      </c>
      <c r="BT60" s="206"/>
      <c r="BU60" s="206"/>
      <c r="BV60" s="1225" t="s">
        <v>224</v>
      </c>
      <c r="BW60" s="1225"/>
      <c r="BX60" s="1225"/>
      <c r="BY60" s="1225"/>
      <c r="BZ60" s="1225"/>
      <c r="CA60" s="1225"/>
      <c r="CB60" s="1225"/>
      <c r="CC60" s="1225"/>
      <c r="CD60" s="1225"/>
      <c r="CE60" s="517" t="str">
        <f>+IF(入力シート!J145="○",1,"")</f>
        <v/>
      </c>
      <c r="CF60" s="1225" t="s">
        <v>225</v>
      </c>
      <c r="CG60" s="1225"/>
      <c r="CH60" s="1225"/>
      <c r="CI60" s="1225"/>
      <c r="CJ60" s="1225"/>
      <c r="CK60" s="1225"/>
      <c r="CL60" s="1225"/>
      <c r="CM60" s="1225"/>
      <c r="CN60" s="1225"/>
      <c r="CO60" s="517" t="str">
        <f>+IF(入力シート!J153="○",1,"")</f>
        <v/>
      </c>
      <c r="CS60" s="643"/>
    </row>
    <row r="61" spans="1:97" s="436" customFormat="1" ht="23.25" customHeight="1">
      <c r="A61" s="69">
        <v>11</v>
      </c>
      <c r="B61" s="1257" t="s">
        <v>226</v>
      </c>
      <c r="C61" s="1258"/>
      <c r="D61" s="1258"/>
      <c r="E61" s="1258"/>
      <c r="F61" s="1258"/>
      <c r="G61" s="1259"/>
      <c r="H61" s="1229" t="str">
        <f>+IF(入力シート!I80="○",1,"")</f>
        <v/>
      </c>
      <c r="I61" s="1230"/>
      <c r="J61" s="1267"/>
      <c r="K61" s="1268"/>
      <c r="L61" s="1268"/>
      <c r="M61" s="1268"/>
      <c r="N61" s="1268"/>
      <c r="O61" s="1268"/>
      <c r="P61" s="1268"/>
      <c r="Q61" s="1268"/>
      <c r="R61" s="1268"/>
      <c r="S61" s="1269"/>
      <c r="T61" s="505" t="str">
        <f>+IF(入力シート!N80="○",1,"")</f>
        <v/>
      </c>
      <c r="U61" s="506" t="str">
        <f>+IF(入力シート!O80="","",IF(LEFT(TEXT(入力シート!O80,"0#"),1)="0","",LEFT(TEXT(入力シート!O80,"0#"),1)))</f>
        <v/>
      </c>
      <c r="V61" s="507" t="str">
        <f>+IF(入力シート!O80="","",RIGHT(TEXT(入力シート!O80,"0#"),1))</f>
        <v/>
      </c>
      <c r="W61" s="264"/>
      <c r="X61" s="264"/>
      <c r="Y61" s="1167" t="s">
        <v>227</v>
      </c>
      <c r="Z61" s="1167"/>
      <c r="AA61" s="1167"/>
      <c r="AB61" s="1167"/>
      <c r="AC61" s="1102" t="s">
        <v>167</v>
      </c>
      <c r="AD61" s="1102"/>
      <c r="AE61" s="485" t="str">
        <f>+IF(MID(TEXT(入力シート!J104,"00#"),1,1)="0","",MID(TEXT(入力シート!J104,"00#"),1,1))</f>
        <v/>
      </c>
      <c r="AF61" s="494" t="str">
        <f>+IF(AND(AE61="",MID(TEXT(入力シート!J104,"00#"),2,1)="0"),"",MID(TEXT(入力シート!J104,"00#"),2,1))</f>
        <v/>
      </c>
      <c r="AG61" s="488" t="str">
        <f>+IF(AND(AF61="",MID(TEXT(入力シート!J104,"00#"),3,1)="0"),"",MID(TEXT(入力シート!J104,"00#"),3,1))</f>
        <v/>
      </c>
      <c r="AJ61" s="1168" t="s">
        <v>228</v>
      </c>
      <c r="AK61" s="1168"/>
      <c r="AL61" s="1168"/>
      <c r="AM61" s="1168"/>
      <c r="AN61" s="1168"/>
      <c r="AO61" s="1168"/>
      <c r="AP61" s="485" t="str">
        <f>+IF(MID(TEXT(入力シート!R106,"00#"),1,1)="0","",MID(TEXT(入力シート!R106,"00#"),1,1))</f>
        <v/>
      </c>
      <c r="AQ61" s="494" t="str">
        <f>+IF(AND(AP61="",MID(TEXT(入力シート!R106,"00#"),2,1)="0"),"",MID(TEXT(入力シート!R106,"00#"),2,1))</f>
        <v/>
      </c>
      <c r="AR61" s="488" t="str">
        <f>+IF(AND(AQ61="",MID(TEXT(入力シート!R106,"00#"),3,1)="0"),"",MID(TEXT(入力シート!R106,"00#"),3,1))</f>
        <v/>
      </c>
      <c r="AT61" s="495"/>
      <c r="AU61" s="1168" t="s">
        <v>229</v>
      </c>
      <c r="AV61" s="1168"/>
      <c r="AW61" s="1168"/>
      <c r="AX61" s="1168"/>
      <c r="AY61" s="1168"/>
      <c r="AZ61" s="1168"/>
      <c r="BA61" s="485" t="str">
        <f>+IF(MID(TEXT(入力シート!Z103,"00#"),1,1)="0","",MID(TEXT(入力シート!Z103,"00#"),1,1))</f>
        <v/>
      </c>
      <c r="BB61" s="494" t="str">
        <f>+IF(AND(BA61="",MID(TEXT(入力シート!Z103,"00#"),2,1)="0"),"",MID(TEXT(入力シート!Z103,"00#"),2,1))</f>
        <v/>
      </c>
      <c r="BC61" s="488" t="str">
        <f>+IF(AND(BB61="",MID(TEXT(入力シート!Z103,"00#"),3,1)="0"),"",MID(TEXT(入力シート!Z103,"00#"),3,1))</f>
        <v/>
      </c>
      <c r="BD61" s="509"/>
      <c r="BE61" s="509"/>
      <c r="BF61" s="1255" t="s">
        <v>230</v>
      </c>
      <c r="BG61" s="1255"/>
      <c r="BH61" s="1255"/>
      <c r="BI61" s="1255"/>
      <c r="BJ61" s="1255"/>
      <c r="BK61" s="1255"/>
      <c r="BL61" s="516" t="str">
        <f>+IF(入力シート!J125="○",1,"")</f>
        <v/>
      </c>
      <c r="BM61" s="1255" t="s">
        <v>231</v>
      </c>
      <c r="BN61" s="1255"/>
      <c r="BO61" s="1255"/>
      <c r="BP61" s="1255"/>
      <c r="BQ61" s="1255"/>
      <c r="BR61" s="1255"/>
      <c r="BS61" s="516" t="str">
        <f>+IF(入力シート!J135="○",1,"")</f>
        <v/>
      </c>
      <c r="BT61" s="206"/>
      <c r="BU61" s="206"/>
      <c r="BV61" s="1225" t="s">
        <v>232</v>
      </c>
      <c r="BW61" s="1225"/>
      <c r="BX61" s="1225"/>
      <c r="BY61" s="1225"/>
      <c r="BZ61" s="1225"/>
      <c r="CA61" s="1225"/>
      <c r="CB61" s="1225"/>
      <c r="CC61" s="1225"/>
      <c r="CD61" s="1225"/>
      <c r="CE61" s="517" t="str">
        <f>+IF(入力シート!J146="○",1,"")</f>
        <v/>
      </c>
      <c r="CF61" s="1225" t="s">
        <v>233</v>
      </c>
      <c r="CG61" s="1225"/>
      <c r="CH61" s="1225"/>
      <c r="CI61" s="1225"/>
      <c r="CJ61" s="1225"/>
      <c r="CK61" s="1225"/>
      <c r="CL61" s="1225"/>
      <c r="CM61" s="1225"/>
      <c r="CN61" s="1225"/>
      <c r="CO61" s="517" t="str">
        <f>+IF(入力シート!J154="○",1,"")</f>
        <v/>
      </c>
      <c r="CS61" s="643"/>
    </row>
    <row r="62" spans="1:97" s="436" customFormat="1" ht="23.25" customHeight="1">
      <c r="A62" s="69">
        <v>12</v>
      </c>
      <c r="B62" s="1274" t="s">
        <v>234</v>
      </c>
      <c r="C62" s="1275"/>
      <c r="D62" s="1275"/>
      <c r="E62" s="1275"/>
      <c r="F62" s="1275"/>
      <c r="G62" s="1276"/>
      <c r="H62" s="1229" t="str">
        <f>+IF(入力シート!I81="○",1,"")</f>
        <v/>
      </c>
      <c r="I62" s="1230"/>
      <c r="J62" s="1267"/>
      <c r="K62" s="1268"/>
      <c r="L62" s="1268"/>
      <c r="M62" s="1268"/>
      <c r="N62" s="1268"/>
      <c r="O62" s="1268"/>
      <c r="P62" s="1268"/>
      <c r="Q62" s="1268"/>
      <c r="R62" s="1268"/>
      <c r="S62" s="1269"/>
      <c r="T62" s="505" t="str">
        <f>+IF(入力シート!N81="○",1,"")</f>
        <v/>
      </c>
      <c r="U62" s="506" t="str">
        <f>+IF(入力シート!O81="","",IF(LEFT(TEXT(入力シート!O81,"0#"),1)="0","",LEFT(TEXT(入力シート!O81,"0#"),1)))</f>
        <v/>
      </c>
      <c r="V62" s="507" t="str">
        <f>+IF(入力シート!O81="","",RIGHT(TEXT(入力シート!O81,"0#"),1))</f>
        <v/>
      </c>
      <c r="W62" s="264"/>
      <c r="X62" s="264"/>
      <c r="Y62" s="1167"/>
      <c r="Z62" s="1167"/>
      <c r="AA62" s="1167"/>
      <c r="AB62" s="1167"/>
      <c r="AC62" s="1102" t="s">
        <v>174</v>
      </c>
      <c r="AD62" s="1102"/>
      <c r="AE62" s="485" t="str">
        <f>+IF(MID(TEXT(入力シート!J105,"00#"),1,1)="0","",MID(TEXT(入力シート!J105,"00#"),1,1))</f>
        <v/>
      </c>
      <c r="AF62" s="494" t="str">
        <f>+IF(AND(AE62="",MID(TEXT(入力シート!J105,"00#"),2,1)="0"),"",MID(TEXT(入力シート!J105,"00#"),2,1))</f>
        <v/>
      </c>
      <c r="AG62" s="488" t="str">
        <f>+IF(AND(AF62="",MID(TEXT(入力シート!J105,"00#"),3,1)="0"),"",MID(TEXT(入力シート!J105,"00#"),3,1))</f>
        <v/>
      </c>
      <c r="AJ62" s="1168" t="s">
        <v>235</v>
      </c>
      <c r="AK62" s="1168"/>
      <c r="AL62" s="1168"/>
      <c r="AM62" s="1168"/>
      <c r="AN62" s="1168"/>
      <c r="AO62" s="1168"/>
      <c r="AP62" s="485" t="str">
        <f>+IF(MID(TEXT(入力シート!R107,"00#"),1,1)="0","",MID(TEXT(入力シート!R107,"00#"),1,1))</f>
        <v/>
      </c>
      <c r="AQ62" s="494" t="str">
        <f>+IF(AND(AP62="",MID(TEXT(入力シート!R107,"00#"),2,1)="0"),"",MID(TEXT(入力シート!R107,"00#"),2,1))</f>
        <v/>
      </c>
      <c r="AR62" s="488" t="str">
        <f>+IF(AND(AQ62="",MID(TEXT(入力シート!R107,"00#"),3,1)="0"),"",MID(TEXT(入力シート!R107,"00#"),3,1))</f>
        <v/>
      </c>
      <c r="AT62" s="495"/>
      <c r="AU62" s="1168" t="s">
        <v>236</v>
      </c>
      <c r="AV62" s="1168"/>
      <c r="AW62" s="1168"/>
      <c r="AX62" s="1168"/>
      <c r="AY62" s="1168"/>
      <c r="AZ62" s="1168"/>
      <c r="BA62" s="485" t="str">
        <f>+IF(MID(TEXT(入力シート!Z104,"00#"),1,1)="0","",MID(TEXT(入力シート!Z104,"00#"),1,1))</f>
        <v/>
      </c>
      <c r="BB62" s="494" t="str">
        <f>+IF(AND(BA62="",MID(TEXT(入力シート!Z104,"00#"),2,1)="0"),"",MID(TEXT(入力シート!Z104,"00#"),2,1))</f>
        <v/>
      </c>
      <c r="BC62" s="488" t="str">
        <f>+IF(AND(BB62="",MID(TEXT(入力シート!Z104,"00#"),3,1)="0"),"",MID(TEXT(入力シート!Z104,"00#"),3,1))</f>
        <v/>
      </c>
      <c r="BD62" s="509"/>
      <c r="BE62" s="509"/>
      <c r="BF62" s="1255" t="s">
        <v>237</v>
      </c>
      <c r="BG62" s="1255"/>
      <c r="BH62" s="1255"/>
      <c r="BI62" s="1255"/>
      <c r="BJ62" s="1255"/>
      <c r="BK62" s="1255"/>
      <c r="BL62" s="516" t="str">
        <f>+IF(入力シート!J126="○",1,"")</f>
        <v/>
      </c>
      <c r="BM62" s="1255" t="s">
        <v>238</v>
      </c>
      <c r="BN62" s="1255"/>
      <c r="BO62" s="1255"/>
      <c r="BP62" s="1255"/>
      <c r="BQ62" s="1255"/>
      <c r="BR62" s="1255"/>
      <c r="BS62" s="516" t="str">
        <f>+IF(入力シート!J136="○",1,"")</f>
        <v/>
      </c>
      <c r="BT62" s="206"/>
      <c r="BU62" s="206"/>
      <c r="BV62" s="519"/>
      <c r="BW62" s="519"/>
      <c r="BX62" s="519"/>
      <c r="BY62" s="519"/>
      <c r="BZ62" s="519"/>
      <c r="CA62" s="519"/>
      <c r="CB62" s="519"/>
      <c r="CC62" s="519"/>
      <c r="CD62" s="519"/>
      <c r="CE62" s="519"/>
      <c r="CF62" s="519"/>
      <c r="CG62" s="519"/>
      <c r="CH62" s="519"/>
      <c r="CI62" s="519"/>
      <c r="CJ62" s="519"/>
      <c r="CK62" s="519"/>
      <c r="CL62" s="519"/>
      <c r="CM62" s="519"/>
      <c r="CN62" s="519"/>
      <c r="CO62" s="519"/>
      <c r="CS62" s="643"/>
    </row>
    <row r="63" spans="1:97" s="436" customFormat="1" ht="23.25" customHeight="1">
      <c r="A63" s="69">
        <v>13</v>
      </c>
      <c r="B63" s="1257" t="s">
        <v>239</v>
      </c>
      <c r="C63" s="1258"/>
      <c r="D63" s="1258"/>
      <c r="E63" s="1258"/>
      <c r="F63" s="1258"/>
      <c r="G63" s="1259"/>
      <c r="H63" s="1229" t="str">
        <f>+IF(入力シート!I82="○",1,"")</f>
        <v/>
      </c>
      <c r="I63" s="1230"/>
      <c r="J63" s="1267"/>
      <c r="K63" s="1268"/>
      <c r="L63" s="1268"/>
      <c r="M63" s="1268"/>
      <c r="N63" s="1268"/>
      <c r="O63" s="1268"/>
      <c r="P63" s="1268"/>
      <c r="Q63" s="1268"/>
      <c r="R63" s="1268"/>
      <c r="S63" s="1269"/>
      <c r="T63" s="505" t="str">
        <f>+IF(入力シート!N82="○",1,"")</f>
        <v/>
      </c>
      <c r="U63" s="506" t="str">
        <f>+IF(入力シート!O82="","",IF(LEFT(TEXT(入力シート!O82,"0#"),1)="0","",LEFT(TEXT(入力シート!O82,"0#"),1)))</f>
        <v/>
      </c>
      <c r="V63" s="507" t="str">
        <f>+IF(入力シート!O82="","",RIGHT(TEXT(入力シート!O82,"0#"),1))</f>
        <v/>
      </c>
      <c r="W63" s="264"/>
      <c r="X63" s="264"/>
      <c r="Y63" s="1167" t="s">
        <v>240</v>
      </c>
      <c r="Z63" s="1167"/>
      <c r="AA63" s="1167"/>
      <c r="AB63" s="1167"/>
      <c r="AC63" s="1102" t="s">
        <v>167</v>
      </c>
      <c r="AD63" s="1102"/>
      <c r="AE63" s="485" t="str">
        <f>+IF(MID(TEXT(入力シート!J106,"00#"),1,1)="0","",MID(TEXT(入力シート!J106,"00#"),1,1))</f>
        <v/>
      </c>
      <c r="AF63" s="494" t="str">
        <f>+IF(AND(AE63="",MID(TEXT(入力シート!J106,"00#"),2,1)="0"),"",MID(TEXT(入力シート!J106,"00#"),2,1))</f>
        <v/>
      </c>
      <c r="AG63" s="488" t="str">
        <f>+IF(AND(AF63="",MID(TEXT(入力シート!J106,"00#"),3,1)="0"),"",MID(TEXT(入力シート!J106,"00#"),3,1))</f>
        <v/>
      </c>
      <c r="AJ63" s="1168" t="s">
        <v>241</v>
      </c>
      <c r="AK63" s="1168"/>
      <c r="AL63" s="1168"/>
      <c r="AM63" s="1168"/>
      <c r="AN63" s="1168"/>
      <c r="AO63" s="1168"/>
      <c r="AP63" s="485" t="str">
        <f>+IF(MID(TEXT(入力シート!R108,"00#"),1,1)="0","",MID(TEXT(入力シート!R108,"00#"),1,1))</f>
        <v/>
      </c>
      <c r="AQ63" s="494" t="str">
        <f>+IF(AND(AP63="",MID(TEXT(入力シート!R108,"00#"),2,1)="0"),"",MID(TEXT(入力シート!R108,"00#"),2,1))</f>
        <v/>
      </c>
      <c r="AR63" s="488" t="str">
        <f>+IF(AND(AQ63="",MID(TEXT(入力シート!R108,"00#"),3,1)="0"),"",MID(TEXT(入力シート!R108,"00#"),3,1))</f>
        <v/>
      </c>
      <c r="AT63" s="495"/>
      <c r="AU63" s="1168" t="s">
        <v>242</v>
      </c>
      <c r="AV63" s="1168"/>
      <c r="AW63" s="1168"/>
      <c r="AX63" s="1168"/>
      <c r="AY63" s="1168"/>
      <c r="AZ63" s="1168"/>
      <c r="BA63" s="485" t="str">
        <f>+IF(MID(TEXT(入力シート!Z105,"00#"),1,1)="0","",MID(TEXT(入力シート!Z105,"00#"),1,1))</f>
        <v/>
      </c>
      <c r="BB63" s="494" t="str">
        <f>+IF(AND(BA63="",MID(TEXT(入力シート!Z105,"00#"),2,1)="0"),"",MID(TEXT(入力シート!Z105,"00#"),2,1))</f>
        <v/>
      </c>
      <c r="BC63" s="488" t="str">
        <f>+IF(AND(BB63="",MID(TEXT(入力シート!Z105,"00#"),3,1)="0"),"",MID(TEXT(入力シート!Z105,"00#"),3,1))</f>
        <v/>
      </c>
      <c r="BD63" s="509"/>
      <c r="BE63" s="509"/>
      <c r="BF63" s="1255" t="s">
        <v>243</v>
      </c>
      <c r="BG63" s="1255"/>
      <c r="BH63" s="1255"/>
      <c r="BI63" s="1255"/>
      <c r="BJ63" s="1255"/>
      <c r="BK63" s="1255"/>
      <c r="BL63" s="516" t="str">
        <f>+IF(入力シート!J127="○",1,"")</f>
        <v/>
      </c>
      <c r="BM63" s="1255" t="s">
        <v>244</v>
      </c>
      <c r="BN63" s="1255"/>
      <c r="BO63" s="1255"/>
      <c r="BP63" s="1255"/>
      <c r="BQ63" s="1255"/>
      <c r="BR63" s="1255"/>
      <c r="BS63" s="516" t="str">
        <f>+IF(入力シート!J137="○",1,"")</f>
        <v/>
      </c>
      <c r="BT63" s="206"/>
      <c r="BU63" s="206"/>
      <c r="BV63" s="1224" t="s">
        <v>245</v>
      </c>
      <c r="BW63" s="1224"/>
      <c r="BX63" s="1224"/>
      <c r="BY63" s="1224"/>
      <c r="BZ63" s="1224"/>
      <c r="CA63" s="1224"/>
      <c r="CB63" s="1224"/>
      <c r="CC63" s="1224"/>
      <c r="CD63" s="1224"/>
      <c r="CE63" s="1224"/>
      <c r="CF63" s="1224"/>
      <c r="CG63" s="1224"/>
      <c r="CH63" s="1224"/>
      <c r="CI63" s="1224"/>
      <c r="CJ63" s="1224"/>
      <c r="CK63" s="1224"/>
      <c r="CL63" s="1224"/>
      <c r="CM63" s="1224"/>
      <c r="CN63" s="1224"/>
      <c r="CO63" s="1224"/>
      <c r="CS63" s="643"/>
    </row>
    <row r="64" spans="1:97" s="436" customFormat="1" ht="23.25" customHeight="1" thickBot="1">
      <c r="A64" s="69">
        <v>14</v>
      </c>
      <c r="B64" s="1274" t="s">
        <v>246</v>
      </c>
      <c r="C64" s="1293"/>
      <c r="D64" s="1293"/>
      <c r="E64" s="1293"/>
      <c r="F64" s="1293"/>
      <c r="G64" s="1294"/>
      <c r="H64" s="1229" t="str">
        <f>+IF(入力シート!I83="○",1,"")</f>
        <v/>
      </c>
      <c r="I64" s="1230"/>
      <c r="J64" s="1270"/>
      <c r="K64" s="1271"/>
      <c r="L64" s="1271"/>
      <c r="M64" s="1271"/>
      <c r="N64" s="1271"/>
      <c r="O64" s="1271"/>
      <c r="P64" s="1271"/>
      <c r="Q64" s="1271"/>
      <c r="R64" s="1271"/>
      <c r="S64" s="1272"/>
      <c r="T64" s="508" t="str">
        <f>+IF(入力シート!N83="○",1,"")</f>
        <v/>
      </c>
      <c r="U64" s="506" t="str">
        <f>+IF(入力シート!O83="","",IF(LEFT(TEXT(入力シート!O83,"0#"),1)="0","",LEFT(TEXT(入力シート!O83,"0#"),1)))</f>
        <v/>
      </c>
      <c r="V64" s="507" t="str">
        <f>+IF(入力シート!O83="","",RIGHT(TEXT(入力シート!O83,"0#"),1))</f>
        <v/>
      </c>
      <c r="W64" s="264"/>
      <c r="X64" s="264"/>
      <c r="Y64" s="1167"/>
      <c r="Z64" s="1167"/>
      <c r="AA64" s="1167"/>
      <c r="AB64" s="1167"/>
      <c r="AC64" s="1102" t="s">
        <v>174</v>
      </c>
      <c r="AD64" s="1102"/>
      <c r="AE64" s="485" t="str">
        <f>+IF(MID(TEXT(入力シート!J107,"00#"),1,1)="0","",MID(TEXT(入力シート!J107,"00#"),1,1))</f>
        <v/>
      </c>
      <c r="AF64" s="494" t="str">
        <f>+IF(AND(AE64="",MID(TEXT(入力シート!J107,"00#"),2,1)="0"),"",MID(TEXT(入力シート!J107,"00#"),2,1))</f>
        <v/>
      </c>
      <c r="AG64" s="488" t="str">
        <f>+IF(AND(AF64="",MID(TEXT(入力シート!J107,"00#"),3,1)="0"),"",MID(TEXT(入力シート!J107,"00#"),3,1))</f>
        <v/>
      </c>
      <c r="AJ64" s="1168" t="s">
        <v>247</v>
      </c>
      <c r="AK64" s="1168"/>
      <c r="AL64" s="1168"/>
      <c r="AM64" s="1168"/>
      <c r="AN64" s="1168"/>
      <c r="AO64" s="1168"/>
      <c r="AP64" s="485" t="str">
        <f>+IF(MID(TEXT(入力シート!R109,"00#"),1,1)="0","",MID(TEXT(入力シート!R109,"00#"),1,1))</f>
        <v/>
      </c>
      <c r="AQ64" s="494" t="str">
        <f>+IF(AND(AP64="",MID(TEXT(入力シート!R109,"00#"),2,1)="0"),"",MID(TEXT(入力シート!R109,"00#"),2,1))</f>
        <v/>
      </c>
      <c r="AR64" s="488" t="str">
        <f>+IF(AND(AQ64="",MID(TEXT(入力シート!R109,"00#"),3,1)="0"),"",MID(TEXT(入力シート!R109,"00#"),3,1))</f>
        <v/>
      </c>
      <c r="AT64" s="495"/>
      <c r="AU64" s="1167" t="s">
        <v>248</v>
      </c>
      <c r="AV64" s="1167"/>
      <c r="AW64" s="1167"/>
      <c r="AX64" s="1167"/>
      <c r="AY64" s="1295" t="s">
        <v>249</v>
      </c>
      <c r="AZ64" s="1295"/>
      <c r="BA64" s="485" t="str">
        <f>+IF(MID(TEXT(入力シート!Z106,"00#"),1,1)="0","",MID(TEXT(入力シート!Z106,"00#"),1,1))</f>
        <v/>
      </c>
      <c r="BB64" s="494" t="str">
        <f>+IF(AND(BA64="",MID(TEXT(入力シート!Z106,"00#"),2,1)="0"),"",MID(TEXT(入力シート!Z106,"00#"),2,1))</f>
        <v/>
      </c>
      <c r="BC64" s="488" t="str">
        <f>+IF(AND(BB64="",MID(TEXT(入力シート!Z106,"00#"),3,1)="0"),"",MID(TEXT(入力シート!Z106,"00#"),3,1))</f>
        <v/>
      </c>
      <c r="BD64" s="520"/>
      <c r="BE64" s="520"/>
      <c r="BF64" s="521"/>
      <c r="BG64" s="521"/>
      <c r="BH64" s="521"/>
      <c r="BI64" s="628"/>
      <c r="BJ64" s="522"/>
      <c r="BK64" s="523"/>
      <c r="BL64" s="524"/>
      <c r="BM64" s="1255" t="s">
        <v>250</v>
      </c>
      <c r="BN64" s="1255"/>
      <c r="BO64" s="1255"/>
      <c r="BP64" s="1255"/>
      <c r="BQ64" s="1255"/>
      <c r="BR64" s="1255"/>
      <c r="BS64" s="516" t="str">
        <f>+IF(入力シート!J138="○",1,"")</f>
        <v/>
      </c>
      <c r="BT64" s="206"/>
      <c r="BU64" s="206"/>
      <c r="BV64" s="1285" t="s">
        <v>251</v>
      </c>
      <c r="BW64" s="1285"/>
      <c r="BX64" s="1285"/>
      <c r="BY64" s="1285"/>
      <c r="BZ64" s="1285"/>
      <c r="CA64" s="1285"/>
      <c r="CB64" s="1285"/>
      <c r="CC64" s="1285"/>
      <c r="CD64" s="1285"/>
      <c r="CE64" s="525" t="str">
        <f>+IF(入力シート!N155="○",1,"")</f>
        <v/>
      </c>
      <c r="CF64" s="1281" t="s">
        <v>271</v>
      </c>
      <c r="CG64" s="1282"/>
      <c r="CH64" s="1282"/>
      <c r="CI64" s="1282"/>
      <c r="CJ64" s="1282"/>
      <c r="CK64" s="1282"/>
      <c r="CL64" s="1282"/>
      <c r="CM64" s="1282"/>
      <c r="CN64" s="1283"/>
      <c r="CO64" s="526" t="str">
        <f>+IF(入力シート!N163="○",1,"")</f>
        <v/>
      </c>
      <c r="CS64" s="643"/>
    </row>
    <row r="65" spans="1:97" s="436" customFormat="1" ht="23.25" customHeight="1">
      <c r="A65" s="69">
        <v>15</v>
      </c>
      <c r="B65" s="1257" t="s">
        <v>253</v>
      </c>
      <c r="C65" s="1258"/>
      <c r="D65" s="1258"/>
      <c r="E65" s="1258"/>
      <c r="F65" s="1258"/>
      <c r="G65" s="1259"/>
      <c r="H65" s="1229" t="str">
        <f>+IF(入力シート!I84="○",1,"")</f>
        <v/>
      </c>
      <c r="I65" s="1230"/>
      <c r="J65" s="527" t="str">
        <f>+IF(入力シート!J84="","",IF(MID(TEXT(入力シート!J84,"0000000000#"),1,1)="0","",MID(TEXT(入力シート!J84,"0000000000#"),1,1)))</f>
        <v/>
      </c>
      <c r="K65" s="528" t="str">
        <f>+IF(入力シート!J84="","",IF(AND(J65="",MID(TEXT(入力シート!J84,"0000000000#"),2,1)="0"),"",MID(TEXT(入力シート!J84,"0000000000#"),2,1)))</f>
        <v/>
      </c>
      <c r="L65" s="529" t="str">
        <f>+IF(入力シート!J84="","",IF(AND(K65="",MID(TEXT(入力シート!J84,"0000000000#"),3,1)="0"),"",MID(TEXT(入力シート!J84,"0000000000#"),3,1)))</f>
        <v/>
      </c>
      <c r="M65" s="530" t="str">
        <f>+IF(入力シート!J84="","",IF(AND(L65="",MID(TEXT(入力シート!J84,"0000000000#"),4,1)="0"),"",MID(TEXT(入力シート!J84,"0000000000#"),4,1)))</f>
        <v/>
      </c>
      <c r="N65" s="528" t="str">
        <f>+IF(入力シート!J84="","",IF(AND(M65="",MID(TEXT(入力シート!J84,"0000000000#"),5,1)="0"),"",MID(TEXT(入力シート!J84,"0000000000#"),5,1)))</f>
        <v/>
      </c>
      <c r="O65" s="529" t="str">
        <f>+IF(入力シート!J84="","",IF(AND(N65="",MID(TEXT(入力シート!J84,"0000000000#"),6,1)="0"),"",MID(TEXT(入力シート!J84,"0000000000#"),6,1)))</f>
        <v/>
      </c>
      <c r="P65" s="530" t="str">
        <f>+IF(入力シート!J84="","",IF(AND(O65="",MID(TEXT(入力シート!J84,"0000000000#"),7,1)="0"),"",MID(TEXT(入力シート!J84,"0000000000#"),7,1)))</f>
        <v/>
      </c>
      <c r="Q65" s="528" t="str">
        <f>+IF(入力シート!J84="","",IF(AND(P65="",MID(TEXT(入力シート!J84,"0000000000#"),8,1)="0"),"",MID(TEXT(入力シート!J84,"0000000000#"),8,1)))</f>
        <v/>
      </c>
      <c r="R65" s="529" t="str">
        <f>+IF(入力シート!J84="","",IF(AND(Q65="",MID(TEXT(入力シート!J84,"0000000000#"),9,1)="0"),"",MID(TEXT(入力シート!J84,"0000000000#"),9,1)))</f>
        <v/>
      </c>
      <c r="S65" s="530" t="str">
        <f>+IF(入力シート!J84="","",IF(AND(R65="",MID(TEXT(入力シート!J84,"0000000000#"),10,1)="0"),"",MID(TEXT(入力シート!J84,"0000000000#"),10,1)))</f>
        <v/>
      </c>
      <c r="T65" s="531" t="str">
        <f>+IF(入力シート!J84="","",IF(AND(S65="",MID(TEXT(入力シート!J84,"0000000000#"),11,1)="0"),"",MID(TEXT(入力シート!J84,"0000000000#"),11,1)))</f>
        <v/>
      </c>
      <c r="U65" s="515" t="str">
        <f>+IF(入力シート!O84="","",IF(LEFT(TEXT(入力シート!O84,"0#"),1)="0","",LEFT(TEXT(入力シート!O84,"0#"),1)))</f>
        <v/>
      </c>
      <c r="V65" s="507" t="str">
        <f>+IF(入力シート!O84="","",RIGHT(TEXT(入力シート!O84,"0#"),1))</f>
        <v/>
      </c>
      <c r="W65" s="264"/>
      <c r="X65" s="264"/>
      <c r="Y65" s="1167" t="s">
        <v>254</v>
      </c>
      <c r="Z65" s="1167"/>
      <c r="AA65" s="1167"/>
      <c r="AB65" s="1167"/>
      <c r="AC65" s="1102" t="s">
        <v>167</v>
      </c>
      <c r="AD65" s="1102"/>
      <c r="AE65" s="485" t="str">
        <f>+IF(MID(TEXT(入力シート!J108,"00#"),1,1)="0","",MID(TEXT(入力シート!J108,"00#"),1,1))</f>
        <v/>
      </c>
      <c r="AF65" s="494" t="str">
        <f>+IF(AND(AE65="",MID(TEXT(入力シート!J108,"00#"),2,1)="0"),"",MID(TEXT(入力シート!J108,"00#"),2,1))</f>
        <v/>
      </c>
      <c r="AG65" s="488" t="str">
        <f>+IF(AND(AF65="",MID(TEXT(入力シート!J108,"00#"),3,1)="0"),"",MID(TEXT(入力シート!J108,"00#"),3,1))</f>
        <v/>
      </c>
      <c r="AJ65" s="1286" t="s">
        <v>255</v>
      </c>
      <c r="AK65" s="1286"/>
      <c r="AL65" s="1168" t="s">
        <v>256</v>
      </c>
      <c r="AM65" s="1168"/>
      <c r="AN65" s="1168"/>
      <c r="AO65" s="1168"/>
      <c r="AP65" s="485" t="str">
        <f>+IF(MID(TEXT(入力シート!R110,"00#"),1,1)="0","",MID(TEXT(入力シート!R110,"00#"),1,1))</f>
        <v/>
      </c>
      <c r="AQ65" s="494" t="str">
        <f>+IF(AND(AP65="",MID(TEXT(入力シート!R110,"00#"),2,1)="0"),"",MID(TEXT(入力シート!R110,"00#"),2,1))</f>
        <v/>
      </c>
      <c r="AR65" s="488" t="str">
        <f>+IF(AND(AQ65="",MID(TEXT(入力シート!R110,"00#"),3,1)="0"),"",MID(TEXT(入力シート!R110,"00#"),3,1))</f>
        <v/>
      </c>
      <c r="AT65" s="495"/>
      <c r="AU65" s="1167"/>
      <c r="AV65" s="1167"/>
      <c r="AW65" s="1167"/>
      <c r="AX65" s="1167"/>
      <c r="AY65" s="1284" t="s">
        <v>257</v>
      </c>
      <c r="AZ65" s="1284"/>
      <c r="BA65" s="485" t="str">
        <f>+IF(MID(TEXT(入力シート!Z107,"00#"),1,1)="0","",MID(TEXT(入力シート!Z107,"00#"),1,1))</f>
        <v/>
      </c>
      <c r="BB65" s="494" t="str">
        <f>+IF(AND(BA65="",MID(TEXT(入力シート!Z107,"00#"),2,1)="0"),"",MID(TEXT(入力シート!Z107,"00#"),2,1))</f>
        <v/>
      </c>
      <c r="BC65" s="488" t="str">
        <f>+IF(AND(BB65="",MID(TEXT(入力シート!Z107,"00#"),3,1)="0"),"",MID(TEXT(入力シート!Z107,"00#"),3,1))</f>
        <v/>
      </c>
      <c r="BD65" s="495"/>
      <c r="BE65" s="495"/>
      <c r="BF65" s="532"/>
      <c r="BG65" s="532"/>
      <c r="BH65" s="532"/>
      <c r="BI65" s="532"/>
      <c r="BJ65" s="532"/>
      <c r="BK65" s="532"/>
      <c r="BL65" s="532"/>
      <c r="BM65" s="231"/>
      <c r="BN65" s="206"/>
      <c r="BO65" s="206"/>
      <c r="BP65" s="206"/>
      <c r="BQ65" s="206"/>
      <c r="BR65" s="206"/>
      <c r="BS65" s="206"/>
      <c r="BT65" s="206"/>
      <c r="BU65" s="533"/>
      <c r="BV65" s="1287" t="s">
        <v>995</v>
      </c>
      <c r="BW65" s="1288"/>
      <c r="BX65" s="1278" t="s">
        <v>996</v>
      </c>
      <c r="BY65" s="1279"/>
      <c r="BZ65" s="1279"/>
      <c r="CA65" s="1279"/>
      <c r="CB65" s="1279"/>
      <c r="CC65" s="1279"/>
      <c r="CD65" s="1280"/>
      <c r="CE65" s="525" t="str">
        <f>+IF(入力シート!N156="○",1,"")</f>
        <v/>
      </c>
      <c r="CF65" s="1281" t="s">
        <v>275</v>
      </c>
      <c r="CG65" s="1282"/>
      <c r="CH65" s="1282"/>
      <c r="CI65" s="1282"/>
      <c r="CJ65" s="1282"/>
      <c r="CK65" s="1282"/>
      <c r="CL65" s="1282"/>
      <c r="CM65" s="1282"/>
      <c r="CN65" s="1283"/>
      <c r="CO65" s="526" t="str">
        <f>+IF(入力シート!N164="○",1,"")</f>
        <v/>
      </c>
      <c r="CS65" s="643"/>
    </row>
    <row r="66" spans="1:97" s="436" customFormat="1" ht="23.25" customHeight="1">
      <c r="A66" s="69">
        <v>16</v>
      </c>
      <c r="B66" s="1257" t="s">
        <v>259</v>
      </c>
      <c r="C66" s="1258"/>
      <c r="D66" s="1258"/>
      <c r="E66" s="1258"/>
      <c r="F66" s="1258"/>
      <c r="G66" s="1259"/>
      <c r="H66" s="1229" t="str">
        <f>+IF(入力シート!I85="○",1,"")</f>
        <v/>
      </c>
      <c r="I66" s="1230"/>
      <c r="J66" s="534" t="str">
        <f>+IF(入力シート!J85="","",IF(MID(TEXT(入力シート!J85,"0000000000#"),1,1)="0","",MID(TEXT(入力シート!J85,"0000000000#"),1,1)))</f>
        <v/>
      </c>
      <c r="K66" s="535" t="str">
        <f>+IF(入力シート!J85="","",IF(AND(J66="",MID(TEXT(入力シート!J85,"0000000000#"),2,1)="0"),"",MID(TEXT(入力シート!J85,"0000000000#"),2,1)))</f>
        <v/>
      </c>
      <c r="L66" s="536" t="str">
        <f>+IF(入力シート!J85="","",IF(AND(K66="",MID(TEXT(入力シート!J85,"0000000000#"),3,1)="0"),"",MID(TEXT(入力シート!J85,"0000000000#"),3,1)))</f>
        <v/>
      </c>
      <c r="M66" s="450" t="str">
        <f>+IF(入力シート!J85="","",IF(AND(L66="",MID(TEXT(入力シート!J85,"0000000000#"),4,1)="0"),"",MID(TEXT(入力シート!J85,"0000000000#"),4,1)))</f>
        <v/>
      </c>
      <c r="N66" s="535" t="str">
        <f>+IF(入力シート!J85="","",IF(AND(M66="",MID(TEXT(入力シート!J85,"0000000000#"),5,1)="0"),"",MID(TEXT(入力シート!J85,"0000000000#"),5,1)))</f>
        <v/>
      </c>
      <c r="O66" s="536" t="str">
        <f>+IF(入力シート!J85="","",IF(AND(N66="",MID(TEXT(入力シート!J85,"0000000000#"),6,1)="0"),"",MID(TEXT(入力シート!J85,"0000000000#"),6,1)))</f>
        <v/>
      </c>
      <c r="P66" s="450" t="str">
        <f>+IF(入力シート!J85="","",IF(AND(O66="",MID(TEXT(入力シート!J85,"0000000000#"),7,1)="0"),"",MID(TEXT(入力シート!J85,"0000000000#"),7,1)))</f>
        <v/>
      </c>
      <c r="Q66" s="535" t="str">
        <f>+IF(入力シート!J85="","",IF(AND(P66="",MID(TEXT(入力シート!J85,"0000000000#"),8,1)="0"),"",MID(TEXT(入力シート!J85,"0000000000#"),8,1)))</f>
        <v/>
      </c>
      <c r="R66" s="536" t="str">
        <f>+IF(入力シート!J85="","",IF(AND(Q66="",MID(TEXT(入力シート!J85,"0000000000#"),9,1)="0"),"",MID(TEXT(入力シート!J85,"0000000000#"),9,1)))</f>
        <v/>
      </c>
      <c r="S66" s="450" t="str">
        <f>+IF(入力シート!J85="","",IF(AND(R66="",MID(TEXT(入力シート!J85,"0000000000#"),10,1)="0"),"",MID(TEXT(入力シート!J85,"0000000000#"),10,1)))</f>
        <v/>
      </c>
      <c r="T66" s="537" t="str">
        <f>+IF(入力シート!J85="","",IF(AND(S66="",MID(TEXT(入力シート!J85,"0000000000#"),11,1)="0"),"",MID(TEXT(入力シート!J85,"0000000000#"),11,1)))</f>
        <v/>
      </c>
      <c r="U66" s="515" t="str">
        <f>+IF(入力シート!O85="","",IF(LEFT(TEXT(入力シート!O85,"0#"),1)="0","",LEFT(TEXT(入力シート!O85,"0#"),1)))</f>
        <v/>
      </c>
      <c r="V66" s="507" t="str">
        <f>+IF(入力シート!O85="","",RIGHT(TEXT(入力シート!O85,"0#"),1))</f>
        <v/>
      </c>
      <c r="W66" s="264"/>
      <c r="X66" s="264"/>
      <c r="Y66" s="1167"/>
      <c r="Z66" s="1167"/>
      <c r="AA66" s="1167"/>
      <c r="AB66" s="1167"/>
      <c r="AC66" s="1277" t="s">
        <v>260</v>
      </c>
      <c r="AD66" s="1277"/>
      <c r="AE66" s="485" t="str">
        <f>+IF(MID(TEXT(入力シート!J109,"00#"),1,1)="0","",MID(TEXT(入力シート!J109,"00#"),1,1))</f>
        <v/>
      </c>
      <c r="AF66" s="494" t="str">
        <f>+IF(AND(AE66="",MID(TEXT(入力シート!J109,"00#"),2,1)="0"),"",MID(TEXT(入力シート!J109,"00#"),2,1))</f>
        <v/>
      </c>
      <c r="AG66" s="488" t="str">
        <f>+IF(AND(AF66="",MID(TEXT(入力シート!J109,"00#"),3,1)="0"),"",MID(TEXT(入力シート!J109,"00#"),3,1))</f>
        <v/>
      </c>
      <c r="AJ66" s="1286"/>
      <c r="AK66" s="1286"/>
      <c r="AL66" s="1168" t="s">
        <v>261</v>
      </c>
      <c r="AM66" s="1168"/>
      <c r="AN66" s="1168"/>
      <c r="AO66" s="1168"/>
      <c r="AP66" s="485" t="str">
        <f>+IF(MID(TEXT(入力シート!R111,"00#"),1,1)="0","",MID(TEXT(入力シート!R111,"00#"),1,1))</f>
        <v/>
      </c>
      <c r="AQ66" s="494" t="str">
        <f>+IF(AND(AP66="",MID(TEXT(入力シート!R111,"00#"),2,1)="0"),"",MID(TEXT(入力シート!R111,"00#"),2,1))</f>
        <v/>
      </c>
      <c r="AR66" s="488" t="str">
        <f>+IF(AND(AQ66="",MID(TEXT(入力シート!R111,"00#"),3,1)="0"),"",MID(TEXT(入力シート!R111,"00#"),3,1))</f>
        <v/>
      </c>
      <c r="AT66" s="495"/>
      <c r="AU66" s="1167"/>
      <c r="AV66" s="1167"/>
      <c r="AW66" s="1167"/>
      <c r="AX66" s="1167"/>
      <c r="AY66" s="1284" t="s">
        <v>262</v>
      </c>
      <c r="AZ66" s="1284"/>
      <c r="BA66" s="485" t="str">
        <f>+IF(MID(TEXT(入力シート!Z108,"00#"),1,1)="0","",MID(TEXT(入力シート!Z108,"00#"),1,1))</f>
        <v/>
      </c>
      <c r="BB66" s="494" t="str">
        <f>+IF(AND(BA66="",MID(TEXT(入力シート!Z108,"00#"),2,1)="0"),"",MID(TEXT(入力シート!Z108,"00#"),2,1))</f>
        <v/>
      </c>
      <c r="BC66" s="488" t="str">
        <f>+IF(AND(BB66="",MID(TEXT(入力シート!Z108,"00#"),3,1)="0"),"",MID(TEXT(入力シート!Z108,"00#"),3,1))</f>
        <v/>
      </c>
      <c r="BD66" s="495"/>
      <c r="BE66" s="495"/>
      <c r="BF66" s="1224" t="s">
        <v>263</v>
      </c>
      <c r="BG66" s="1224"/>
      <c r="BH66" s="1224"/>
      <c r="BI66" s="1224"/>
      <c r="BJ66" s="1224"/>
      <c r="BK66" s="1224"/>
      <c r="BL66" s="1224"/>
      <c r="BM66" s="1224"/>
      <c r="BN66" s="1224"/>
      <c r="BO66" s="1224"/>
      <c r="BP66" s="1224"/>
      <c r="BQ66" s="1224"/>
      <c r="BR66" s="1224"/>
      <c r="BS66" s="1224"/>
      <c r="BT66" s="206"/>
      <c r="BU66" s="206"/>
      <c r="BV66" s="1289"/>
      <c r="BW66" s="1290"/>
      <c r="BX66" s="1278" t="s">
        <v>997</v>
      </c>
      <c r="BY66" s="1279"/>
      <c r="BZ66" s="1279"/>
      <c r="CA66" s="1279"/>
      <c r="CB66" s="1279"/>
      <c r="CC66" s="1279"/>
      <c r="CD66" s="1280"/>
      <c r="CE66" s="525" t="str">
        <f>+IF(入力シート!N157="○",1,"")</f>
        <v/>
      </c>
      <c r="CF66" s="1285" t="s">
        <v>282</v>
      </c>
      <c r="CG66" s="1285"/>
      <c r="CH66" s="1285"/>
      <c r="CI66" s="1285"/>
      <c r="CJ66" s="1285"/>
      <c r="CK66" s="1285"/>
      <c r="CL66" s="1285"/>
      <c r="CM66" s="1285"/>
      <c r="CN66" s="1285"/>
      <c r="CO66" s="526" t="str">
        <f>+IF(入力シート!N165="○",1,"")</f>
        <v/>
      </c>
      <c r="CS66" s="643"/>
    </row>
    <row r="67" spans="1:97" s="436" customFormat="1" ht="23.25" customHeight="1">
      <c r="A67" s="69">
        <v>17</v>
      </c>
      <c r="B67" s="1257" t="s">
        <v>264</v>
      </c>
      <c r="C67" s="1258"/>
      <c r="D67" s="1258"/>
      <c r="E67" s="1258"/>
      <c r="F67" s="1258"/>
      <c r="G67" s="1259"/>
      <c r="H67" s="1229" t="str">
        <f>+IF(入力シート!I86="○",1,"")</f>
        <v/>
      </c>
      <c r="I67" s="1230"/>
      <c r="J67" s="534" t="str">
        <f>+IF(入力シート!J86="","",IF(MID(TEXT(入力シート!J86,"0000000000#"),1,1)="0","",MID(TEXT(入力シート!J86,"0000000000#"),1,1)))</f>
        <v/>
      </c>
      <c r="K67" s="535" t="str">
        <f>+IF(入力シート!J86="","",IF(AND(J67="",MID(TEXT(入力シート!J86,"0000000000#"),2,1)="0"),"",MID(TEXT(入力シート!J86,"0000000000#"),2,1)))</f>
        <v/>
      </c>
      <c r="L67" s="536" t="str">
        <f>+IF(入力シート!J86="","",IF(AND(K67="",MID(TEXT(入力シート!J86,"0000000000#"),3,1)="0"),"",MID(TEXT(入力シート!J86,"0000000000#"),3,1)))</f>
        <v/>
      </c>
      <c r="M67" s="450" t="str">
        <f>+IF(入力シート!J86="","",IF(AND(L67="",MID(TEXT(入力シート!J86,"0000000000#"),4,1)="0"),"",MID(TEXT(入力シート!J86,"0000000000#"),4,1)))</f>
        <v/>
      </c>
      <c r="N67" s="535" t="str">
        <f>+IF(入力シート!J86="","",IF(AND(M67="",MID(TEXT(入力シート!J86,"0000000000#"),5,1)="0"),"",MID(TEXT(入力シート!J86,"0000000000#"),5,1)))</f>
        <v/>
      </c>
      <c r="O67" s="536" t="str">
        <f>+IF(入力シート!J86="","",IF(AND(N67="",MID(TEXT(入力シート!J86,"0000000000#"),6,1)="0"),"",MID(TEXT(入力シート!J86,"0000000000#"),6,1)))</f>
        <v/>
      </c>
      <c r="P67" s="450" t="str">
        <f>+IF(入力シート!J86="","",IF(AND(O67="",MID(TEXT(入力シート!J86,"0000000000#"),7,1)="0"),"",MID(TEXT(入力シート!J86,"0000000000#"),7,1)))</f>
        <v/>
      </c>
      <c r="Q67" s="535" t="str">
        <f>+IF(入力シート!J86="","",IF(AND(P67="",MID(TEXT(入力シート!J86,"0000000000#"),8,1)="0"),"",MID(TEXT(入力シート!J86,"0000000000#"),8,1)))</f>
        <v/>
      </c>
      <c r="R67" s="536" t="str">
        <f>+IF(入力シート!J86="","",IF(AND(Q67="",MID(TEXT(入力シート!J86,"0000000000#"),9,1)="0"),"",MID(TEXT(入力シート!J86,"0000000000#"),9,1)))</f>
        <v/>
      </c>
      <c r="S67" s="450" t="str">
        <f>+IF(入力シート!J86="","",IF(AND(R67="",MID(TEXT(入力シート!J86,"0000000000#"),10,1)="0"),"",MID(TEXT(入力シート!J86,"0000000000#"),10,1)))</f>
        <v/>
      </c>
      <c r="T67" s="537" t="str">
        <f>+IF(入力シート!J86="","",IF(AND(S67="",MID(TEXT(入力シート!J86,"0000000000#"),11,1)="0"),"",MID(TEXT(入力シート!J86,"0000000000#"),11,1)))</f>
        <v/>
      </c>
      <c r="U67" s="515" t="str">
        <f>+IF(入力シート!O86="","",IF(LEFT(TEXT(入力シート!O86,"0#"),1)="0","",LEFT(TEXT(入力シート!O86,"0#"),1)))</f>
        <v/>
      </c>
      <c r="V67" s="507" t="str">
        <f>+IF(入力シート!O86="","",RIGHT(TEXT(入力シート!O86,"0#"),1))</f>
        <v/>
      </c>
      <c r="W67" s="264"/>
      <c r="X67" s="264"/>
      <c r="Y67" s="1167"/>
      <c r="Z67" s="1167"/>
      <c r="AA67" s="1167"/>
      <c r="AB67" s="1167"/>
      <c r="AC67" s="1277" t="s">
        <v>265</v>
      </c>
      <c r="AD67" s="1277"/>
      <c r="AE67" s="485" t="str">
        <f>+IF(MID(TEXT(入力シート!J110,"00#"),1,1)="0","",MID(TEXT(入力シート!J110,"00#"),1,1))</f>
        <v/>
      </c>
      <c r="AF67" s="494" t="str">
        <f>+IF(AND(AE67="",MID(TEXT(入力シート!J110,"00#"),2,1)="0"),"",MID(TEXT(入力シート!J110,"00#"),2,1))</f>
        <v/>
      </c>
      <c r="AG67" s="488" t="str">
        <f>+IF(AND(AF67="",MID(TEXT(入力シート!J110,"00#"),3,1)="0"),"",MID(TEXT(入力シート!J110,"00#"),3,1))</f>
        <v/>
      </c>
      <c r="AJ67" s="1286"/>
      <c r="AK67" s="1286"/>
      <c r="AL67" s="1168" t="s">
        <v>266</v>
      </c>
      <c r="AM67" s="1168"/>
      <c r="AN67" s="1168"/>
      <c r="AO67" s="1168"/>
      <c r="AP67" s="485" t="str">
        <f>+IF(MID(TEXT(入力シート!R112,"00#"),1,1)="0","",MID(TEXT(入力シート!R112,"00#"),1,1))</f>
        <v/>
      </c>
      <c r="AQ67" s="494" t="str">
        <f>+IF(AND(AP67="",MID(TEXT(入力シート!R112,"00#"),2,1)="0"),"",MID(TEXT(入力シート!R112,"00#"),2,1))</f>
        <v/>
      </c>
      <c r="AR67" s="488" t="str">
        <f>+IF(AND(AQ67="",MID(TEXT(入力シート!R112,"00#"),3,1)="0"),"",MID(TEXT(入力シート!R112,"00#"),3,1))</f>
        <v/>
      </c>
      <c r="AT67" s="495"/>
      <c r="AU67" s="1167" t="s">
        <v>267</v>
      </c>
      <c r="AV67" s="1167"/>
      <c r="AW67" s="1167"/>
      <c r="AX67" s="1167"/>
      <c r="AY67" s="1102" t="s">
        <v>167</v>
      </c>
      <c r="AZ67" s="1102"/>
      <c r="BA67" s="485" t="str">
        <f>+IF(MID(TEXT(入力シート!Z109,"00#"),1,1)="0","",MID(TEXT(入力シート!Z109,"00#"),1,1))</f>
        <v/>
      </c>
      <c r="BB67" s="494" t="str">
        <f>+IF(AND(BA67="",MID(TEXT(入力シート!Z109,"00#"),2,1)="0"),"",MID(TEXT(入力シート!Z109,"00#"),2,1))</f>
        <v/>
      </c>
      <c r="BC67" s="488" t="str">
        <f>+IF(AND(BB67="",MID(TEXT(入力シート!Z109,"00#"),3,1)="0"),"",MID(TEXT(入力シート!Z109,"00#"),3,1))</f>
        <v/>
      </c>
      <c r="BD67" s="495"/>
      <c r="BE67" s="495"/>
      <c r="BF67" s="1224" t="s">
        <v>268</v>
      </c>
      <c r="BG67" s="1224"/>
      <c r="BH67" s="1224"/>
      <c r="BI67" s="1224"/>
      <c r="BJ67" s="1224"/>
      <c r="BK67" s="1224"/>
      <c r="BL67" s="1224"/>
      <c r="BM67" s="1224"/>
      <c r="BN67" s="1224"/>
      <c r="BO67" s="1224"/>
      <c r="BP67" s="1224"/>
      <c r="BQ67" s="1224"/>
      <c r="BR67" s="84" t="s">
        <v>269</v>
      </c>
      <c r="BS67" s="84" t="s">
        <v>270</v>
      </c>
      <c r="BT67" s="206"/>
      <c r="BU67" s="206"/>
      <c r="BV67" s="1291"/>
      <c r="BW67" s="1292"/>
      <c r="BX67" s="1278" t="s">
        <v>998</v>
      </c>
      <c r="BY67" s="1279"/>
      <c r="BZ67" s="1279"/>
      <c r="CA67" s="1279"/>
      <c r="CB67" s="1279"/>
      <c r="CC67" s="1279"/>
      <c r="CD67" s="1280"/>
      <c r="CE67" s="525" t="str">
        <f>+IF(入力シート!N158="○",1,"")</f>
        <v/>
      </c>
      <c r="CF67" s="1341" t="s">
        <v>999</v>
      </c>
      <c r="CG67" s="1341"/>
      <c r="CH67" s="1341"/>
      <c r="CI67" s="1341"/>
      <c r="CJ67" s="1341"/>
      <c r="CK67" s="1341"/>
      <c r="CL67" s="1341"/>
      <c r="CM67" s="1341"/>
      <c r="CN67" s="1341"/>
      <c r="CO67" s="526" t="str">
        <f>+IF(入力シート!N166="○",1,"")</f>
        <v/>
      </c>
      <c r="CS67" s="643"/>
    </row>
    <row r="68" spans="1:97" s="436" customFormat="1" ht="23.25" customHeight="1">
      <c r="A68" s="69">
        <v>18</v>
      </c>
      <c r="B68" s="1257" t="s">
        <v>272</v>
      </c>
      <c r="C68" s="1258"/>
      <c r="D68" s="1258"/>
      <c r="E68" s="1258"/>
      <c r="F68" s="1258"/>
      <c r="G68" s="1259"/>
      <c r="H68" s="1229" t="str">
        <f>+IF(入力シート!I87="○",1,"")</f>
        <v/>
      </c>
      <c r="I68" s="1230"/>
      <c r="J68" s="534" t="str">
        <f>+IF(入力シート!J87="","",IF(MID(TEXT(入力シート!J87,"0000000000#"),1,1)="0","",MID(TEXT(入力シート!J87,"0000000000#"),1,1)))</f>
        <v/>
      </c>
      <c r="K68" s="535" t="str">
        <f>+IF(入力シート!J87="","",IF(AND(J68="",MID(TEXT(入力シート!J87,"0000000000#"),2,1)="0"),"",MID(TEXT(入力シート!J87,"0000000000#"),2,1)))</f>
        <v/>
      </c>
      <c r="L68" s="536" t="str">
        <f>+IF(入力シート!J87="","",IF(AND(K68="",MID(TEXT(入力シート!J87,"0000000000#"),3,1)="0"),"",MID(TEXT(入力シート!J87,"0000000000#"),3,1)))</f>
        <v/>
      </c>
      <c r="M68" s="450" t="str">
        <f>+IF(入力シート!J87="","",IF(AND(L68="",MID(TEXT(入力シート!J87,"0000000000#"),4,1)="0"),"",MID(TEXT(入力シート!J87,"0000000000#"),4,1)))</f>
        <v/>
      </c>
      <c r="N68" s="535" t="str">
        <f>+IF(入力シート!J87="","",IF(AND(M68="",MID(TEXT(入力シート!J87,"0000000000#"),5,1)="0"),"",MID(TEXT(入力シート!J87,"0000000000#"),5,1)))</f>
        <v/>
      </c>
      <c r="O68" s="536" t="str">
        <f>+IF(入力シート!J87="","",IF(AND(N68="",MID(TEXT(入力シート!J87,"0000000000#"),6,1)="0"),"",MID(TEXT(入力シート!J87,"0000000000#"),6,1)))</f>
        <v/>
      </c>
      <c r="P68" s="450" t="str">
        <f>+IF(入力シート!J87="","",IF(AND(O68="",MID(TEXT(入力シート!J87,"0000000000#"),7,1)="0"),"",MID(TEXT(入力シート!J87,"0000000000#"),7,1)))</f>
        <v/>
      </c>
      <c r="Q68" s="535" t="str">
        <f>+IF(入力シート!J87="","",IF(AND(P68="",MID(TEXT(入力シート!J87,"0000000000#"),8,1)="0"),"",MID(TEXT(入力シート!J87,"0000000000#"),8,1)))</f>
        <v/>
      </c>
      <c r="R68" s="536" t="str">
        <f>+IF(入力シート!J87="","",IF(AND(Q68="",MID(TEXT(入力シート!J87,"0000000000#"),9,1)="0"),"",MID(TEXT(入力シート!J87,"0000000000#"),9,1)))</f>
        <v/>
      </c>
      <c r="S68" s="450" t="str">
        <f>+IF(入力シート!J87="","",IF(AND(R68="",MID(TEXT(入力シート!J87,"0000000000#"),10,1)="0"),"",MID(TEXT(入力シート!J87,"0000000000#"),10,1)))</f>
        <v/>
      </c>
      <c r="T68" s="537" t="str">
        <f>+IF(入力シート!J87="","",IF(AND(S68="",MID(TEXT(入力シート!J87,"0000000000#"),11,1)="0"),"",MID(TEXT(入力シート!J87,"0000000000#"),11,1)))</f>
        <v/>
      </c>
      <c r="U68" s="515" t="str">
        <f>+IF(入力シート!O87="","",IF(LEFT(TEXT(入力シート!O87,"0#"),1)="0","",LEFT(TEXT(入力シート!O87,"0#"),1)))</f>
        <v/>
      </c>
      <c r="V68" s="507" t="str">
        <f>+IF(入力シート!O87="","",RIGHT(TEXT(入力シート!O87,"0#"),1))</f>
        <v/>
      </c>
      <c r="W68" s="264"/>
      <c r="X68" s="264"/>
      <c r="Y68" s="1167"/>
      <c r="Z68" s="1167"/>
      <c r="AA68" s="1167"/>
      <c r="AB68" s="1167"/>
      <c r="AC68" s="1102" t="s">
        <v>174</v>
      </c>
      <c r="AD68" s="1102"/>
      <c r="AE68" s="485" t="str">
        <f>+IF(MID(TEXT(入力シート!J111,"00#"),1,1)="0","",MID(TEXT(入力シート!J111,"00#"),1,1))</f>
        <v/>
      </c>
      <c r="AF68" s="494" t="str">
        <f>+IF(AND(AE68="",MID(TEXT(入力シート!J111,"00#"),2,1)="0"),"",MID(TEXT(入力シート!J111,"00#"),2,1))</f>
        <v/>
      </c>
      <c r="AG68" s="488" t="str">
        <f>+IF(AND(AF68="",MID(TEXT(入力シート!J111,"00#"),3,1)="0"),"",MID(TEXT(入力シート!J111,"00#"),3,1))</f>
        <v/>
      </c>
      <c r="AJ68" s="1286"/>
      <c r="AK68" s="1286"/>
      <c r="AL68" s="1168" t="s">
        <v>273</v>
      </c>
      <c r="AM68" s="1168"/>
      <c r="AN68" s="1168"/>
      <c r="AO68" s="1168"/>
      <c r="AP68" s="485" t="str">
        <f>+IF(MID(TEXT(入力シート!R113,"00#"),1,1)="0","",MID(TEXT(入力シート!R113,"00#"),1,1))</f>
        <v/>
      </c>
      <c r="AQ68" s="494" t="str">
        <f>+IF(AND(AP68="",MID(TEXT(入力シート!R113,"00#"),2,1)="0"),"",MID(TEXT(入力シート!R113,"00#"),2,1))</f>
        <v/>
      </c>
      <c r="AR68" s="488" t="str">
        <f>+IF(AND(AQ68="",MID(TEXT(入力シート!R113,"00#"),3,1)="0"),"",MID(TEXT(入力シート!R113,"00#"),3,1))</f>
        <v/>
      </c>
      <c r="AT68" s="495"/>
      <c r="AU68" s="1167"/>
      <c r="AV68" s="1167"/>
      <c r="AW68" s="1167"/>
      <c r="AX68" s="1167"/>
      <c r="AY68" s="1102" t="s">
        <v>174</v>
      </c>
      <c r="AZ68" s="1102"/>
      <c r="BA68" s="485" t="str">
        <f>+IF(MID(TEXT(入力シート!Z110,"00#"),1,1)="0","",MID(TEXT(入力シート!Z110,"00#"),1,1))</f>
        <v/>
      </c>
      <c r="BB68" s="494" t="str">
        <f>+IF(AND(BA68="",MID(TEXT(入力シート!Z110,"00#"),2,1)="0"),"",MID(TEXT(入力シート!Z110,"00#"),2,1))</f>
        <v/>
      </c>
      <c r="BC68" s="488" t="str">
        <f>+IF(AND(BB68="",MID(TEXT(入力シート!Z110,"00#"),3,1)="0"),"",MID(TEXT(入力シート!Z110,"00#"),3,1))</f>
        <v/>
      </c>
      <c r="BD68" s="495"/>
      <c r="BE68" s="495"/>
      <c r="BF68" s="1224" t="s">
        <v>274</v>
      </c>
      <c r="BG68" s="1224"/>
      <c r="BH68" s="1224"/>
      <c r="BI68" s="1224"/>
      <c r="BJ68" s="1224"/>
      <c r="BK68" s="1224"/>
      <c r="BL68" s="1224"/>
      <c r="BM68" s="1224"/>
      <c r="BN68" s="1224"/>
      <c r="BO68" s="1224"/>
      <c r="BP68" s="1224"/>
      <c r="BQ68" s="1224"/>
      <c r="BR68" s="516" t="str">
        <f>+IF(入力シート!G175="○",1,"")</f>
        <v/>
      </c>
      <c r="BS68" s="538" t="str">
        <f>+IF(入力シート!I175="○",1,"")</f>
        <v/>
      </c>
      <c r="BT68" s="206"/>
      <c r="BU68" s="206"/>
      <c r="BV68" s="1285" t="s">
        <v>286</v>
      </c>
      <c r="BW68" s="1285"/>
      <c r="BX68" s="1285"/>
      <c r="BY68" s="1285"/>
      <c r="BZ68" s="1285"/>
      <c r="CA68" s="1285"/>
      <c r="CB68" s="1285"/>
      <c r="CC68" s="1285"/>
      <c r="CD68" s="1285"/>
      <c r="CE68" s="525" t="str">
        <f>+IF(入力シート!N159="○",1,"")</f>
        <v/>
      </c>
      <c r="CF68" s="1287" t="s">
        <v>1000</v>
      </c>
      <c r="CG68" s="1288"/>
      <c r="CH68" s="1278" t="s">
        <v>2</v>
      </c>
      <c r="CI68" s="1279"/>
      <c r="CJ68" s="1279"/>
      <c r="CK68" s="1279"/>
      <c r="CL68" s="1279"/>
      <c r="CM68" s="1279"/>
      <c r="CN68" s="1280"/>
      <c r="CO68" s="526" t="str">
        <f>+IF(入力シート!N167="○",1,"")</f>
        <v/>
      </c>
      <c r="CS68" s="643"/>
    </row>
    <row r="69" spans="1:97" s="436" customFormat="1" ht="23.25" customHeight="1">
      <c r="A69" s="69">
        <v>19</v>
      </c>
      <c r="B69" s="1257" t="s">
        <v>276</v>
      </c>
      <c r="C69" s="1258"/>
      <c r="D69" s="1258"/>
      <c r="E69" s="1258"/>
      <c r="F69" s="1258"/>
      <c r="G69" s="1259"/>
      <c r="H69" s="1229" t="str">
        <f>+IF(入力シート!I88="○",1,"")</f>
        <v/>
      </c>
      <c r="I69" s="1230"/>
      <c r="J69" s="534" t="str">
        <f>+IF(入力シート!J88="","",IF(MID(TEXT(入力シート!J88,"0000000000#"),1,1)="0","",MID(TEXT(入力シート!J88,"0000000000#"),1,1)))</f>
        <v/>
      </c>
      <c r="K69" s="535" t="str">
        <f>+IF(入力シート!J88="","",IF(AND(J69="",MID(TEXT(入力シート!J88,"0000000000#"),2,1)="0"),"",MID(TEXT(入力シート!J88,"0000000000#"),2,1)))</f>
        <v/>
      </c>
      <c r="L69" s="536" t="str">
        <f>+IF(入力シート!J88="","",IF(AND(K69="",MID(TEXT(入力シート!J88,"0000000000#"),3,1)="0"),"",MID(TEXT(入力シート!J88,"0000000000#"),3,1)))</f>
        <v/>
      </c>
      <c r="M69" s="450" t="str">
        <f>+IF(入力シート!J88="","",IF(AND(L69="",MID(TEXT(入力シート!J88,"0000000000#"),4,1)="0"),"",MID(TEXT(入力シート!J88,"0000000000#"),4,1)))</f>
        <v/>
      </c>
      <c r="N69" s="535" t="str">
        <f>+IF(入力シート!J88="","",IF(AND(M69="",MID(TEXT(入力シート!J88,"0000000000#"),5,1)="0"),"",MID(TEXT(入力シート!J88,"0000000000#"),5,1)))</f>
        <v/>
      </c>
      <c r="O69" s="536" t="str">
        <f>+IF(入力シート!J88="","",IF(AND(N69="",MID(TEXT(入力シート!J88,"0000000000#"),6,1)="0"),"",MID(TEXT(入力シート!J88,"0000000000#"),6,1)))</f>
        <v/>
      </c>
      <c r="P69" s="450" t="str">
        <f>+IF(入力シート!J88="","",IF(AND(O69="",MID(TEXT(入力シート!J88,"0000000000#"),7,1)="0"),"",MID(TEXT(入力シート!J88,"0000000000#"),7,1)))</f>
        <v/>
      </c>
      <c r="Q69" s="535" t="str">
        <f>+IF(入力シート!J88="","",IF(AND(P69="",MID(TEXT(入力シート!J88,"0000000000#"),8,1)="0"),"",MID(TEXT(入力シート!J88,"0000000000#"),8,1)))</f>
        <v/>
      </c>
      <c r="R69" s="536" t="str">
        <f>+IF(入力シート!J88="","",IF(AND(Q69="",MID(TEXT(入力シート!J88,"0000000000#"),9,1)="0"),"",MID(TEXT(入力シート!J88,"0000000000#"),9,1)))</f>
        <v/>
      </c>
      <c r="S69" s="450" t="str">
        <f>+IF(入力シート!J88="","",IF(AND(R69="",MID(TEXT(入力シート!J88,"0000000000#"),10,1)="0"),"",MID(TEXT(入力シート!J88,"0000000000#"),10,1)))</f>
        <v/>
      </c>
      <c r="T69" s="537" t="str">
        <f>+IF(入力シート!J88="","",IF(AND(S69="",MID(TEXT(入力シート!J88,"0000000000#"),11,1)="0"),"",MID(TEXT(入力シート!J88,"0000000000#"),11,1)))</f>
        <v/>
      </c>
      <c r="U69" s="515" t="str">
        <f>+IF(入力シート!O88="","",IF(LEFT(TEXT(入力シート!O88,"0#"),1)="0","",LEFT(TEXT(入力シート!O88,"0#"),1)))</f>
        <v/>
      </c>
      <c r="V69" s="507" t="str">
        <f>+IF(入力シート!O88="","",RIGHT(TEXT(入力シート!O88,"0#"),1))</f>
        <v/>
      </c>
      <c r="W69" s="264"/>
      <c r="X69" s="264"/>
      <c r="Y69" s="1167"/>
      <c r="Z69" s="1167"/>
      <c r="AA69" s="1167"/>
      <c r="AB69" s="1167"/>
      <c r="AC69" s="1102" t="s">
        <v>277</v>
      </c>
      <c r="AD69" s="1102"/>
      <c r="AE69" s="485" t="str">
        <f>+IF(MID(TEXT(入力シート!J112,"00#"),1,1)="0","",MID(TEXT(入力シート!J112,"00#"),1,1))</f>
        <v/>
      </c>
      <c r="AF69" s="494" t="str">
        <f>+IF(AND(AE69="",MID(TEXT(入力シート!J112,"00#"),2,1)="0"),"",MID(TEXT(入力シート!J112,"00#"),2,1))</f>
        <v/>
      </c>
      <c r="AG69" s="488" t="str">
        <f>+IF(AND(AF69="",MID(TEXT(入力シート!J112,"00#"),3,1)="0"),"",MID(TEXT(入力シート!J112,"00#"),3,1))</f>
        <v/>
      </c>
      <c r="AJ69" s="1286"/>
      <c r="AK69" s="1286"/>
      <c r="AL69" s="1168" t="s">
        <v>278</v>
      </c>
      <c r="AM69" s="1168"/>
      <c r="AN69" s="1168"/>
      <c r="AO69" s="1168"/>
      <c r="AP69" s="485" t="str">
        <f>+IF(MID(TEXT(入力シート!R114,"00#"),1,1)="0","",MID(TEXT(入力シート!R114,"00#"),1,1))</f>
        <v/>
      </c>
      <c r="AQ69" s="494" t="str">
        <f>+IF(AND(AP69="",MID(TEXT(入力シート!R114,"00#"),2,1)="0"),"",MID(TEXT(入力シート!R114,"00#"),2,1))</f>
        <v/>
      </c>
      <c r="AR69" s="488" t="str">
        <f>+IF(AND(AQ69="",MID(TEXT(入力シート!R114,"00#"),3,1)="0"),"",MID(TEXT(入力シート!R114,"00#"),3,1))</f>
        <v/>
      </c>
      <c r="AU69" s="1167" t="s">
        <v>279</v>
      </c>
      <c r="AV69" s="1167"/>
      <c r="AW69" s="1167"/>
      <c r="AX69" s="1167"/>
      <c r="AY69" s="1102" t="s">
        <v>280</v>
      </c>
      <c r="AZ69" s="1102"/>
      <c r="BA69" s="485" t="str">
        <f>+IF(MID(TEXT(入力シート!Z111,"00#"),1,1)="0","",MID(TEXT(入力シート!Z111,"00#"),1,1))</f>
        <v/>
      </c>
      <c r="BB69" s="494" t="str">
        <f>+IF(AND(BA69="",MID(TEXT(入力シート!Z111,"00#"),2,1)="0"),"",MID(TEXT(入力シート!Z111,"00#"),2,1))</f>
        <v/>
      </c>
      <c r="BC69" s="488" t="str">
        <f>+IF(AND(BB69="",MID(TEXT(入力シート!Z111,"00#"),3,1)="0"),"",MID(TEXT(入力シート!Z111,"00#"),3,1))</f>
        <v/>
      </c>
      <c r="BD69" s="435"/>
      <c r="BE69" s="435"/>
      <c r="BF69" s="1224" t="s">
        <v>281</v>
      </c>
      <c r="BG69" s="1224"/>
      <c r="BH69" s="1224"/>
      <c r="BI69" s="1224"/>
      <c r="BJ69" s="1224"/>
      <c r="BK69" s="1224"/>
      <c r="BL69" s="1224"/>
      <c r="BM69" s="1224"/>
      <c r="BN69" s="1224"/>
      <c r="BO69" s="1224"/>
      <c r="BP69" s="1224"/>
      <c r="BQ69" s="1224"/>
      <c r="BR69" s="516" t="str">
        <f>+IF(入力シート!G176="○",1,"")</f>
        <v/>
      </c>
      <c r="BS69" s="538" t="str">
        <f>+IF(入力シート!I176="○",1,"")</f>
        <v/>
      </c>
      <c r="BV69" s="1285" t="s">
        <v>288</v>
      </c>
      <c r="BW69" s="1285"/>
      <c r="BX69" s="1285"/>
      <c r="BY69" s="1285"/>
      <c r="BZ69" s="1285"/>
      <c r="CA69" s="1285"/>
      <c r="CB69" s="1285"/>
      <c r="CC69" s="1285"/>
      <c r="CD69" s="1285"/>
      <c r="CE69" s="525" t="str">
        <f>+IF(入力シート!N160="○",1,"")</f>
        <v/>
      </c>
      <c r="CF69" s="1289"/>
      <c r="CG69" s="1290"/>
      <c r="CH69" s="1278" t="s">
        <v>1001</v>
      </c>
      <c r="CI69" s="1279"/>
      <c r="CJ69" s="1279"/>
      <c r="CK69" s="1279"/>
      <c r="CL69" s="1279"/>
      <c r="CM69" s="1279"/>
      <c r="CN69" s="1280"/>
      <c r="CO69" s="526" t="str">
        <f>+IF(入力シート!N168="○",1,"")</f>
        <v/>
      </c>
      <c r="CS69" s="643"/>
    </row>
    <row r="70" spans="1:97" s="436" customFormat="1" ht="23.25" customHeight="1" thickBot="1">
      <c r="A70" s="69">
        <v>20</v>
      </c>
      <c r="B70" s="1257" t="s">
        <v>283</v>
      </c>
      <c r="C70" s="1258"/>
      <c r="D70" s="1258"/>
      <c r="E70" s="1258"/>
      <c r="F70" s="1258"/>
      <c r="G70" s="1259"/>
      <c r="H70" s="1296" t="str">
        <f>+IF(入力シート!I89="○",1,"")</f>
        <v/>
      </c>
      <c r="I70" s="1297"/>
      <c r="J70" s="539" t="str">
        <f>+IF(入力シート!J89="","",IF(MID(TEXT(入力シート!J89,"0000000000#"),1,1)="0","",MID(TEXT(入力シート!J89,"0000000000#"),1,1)))</f>
        <v/>
      </c>
      <c r="K70" s="540" t="str">
        <f>+IF(入力シート!J89="","",IF(AND(J70="",MID(TEXT(入力シート!J89,"0000000000#"),2,1)="0"),"",MID(TEXT(入力シート!J89,"0000000000#"),2,1)))</f>
        <v/>
      </c>
      <c r="L70" s="541" t="str">
        <f>+IF(入力シート!J89="","",IF(AND(K70="",MID(TEXT(入力シート!J89,"0000000000#"),3,1)="0"),"",MID(TEXT(入力シート!J89,"0000000000#"),3,1)))</f>
        <v/>
      </c>
      <c r="M70" s="542" t="str">
        <f>+IF(入力シート!J89="","",IF(AND(L70="",MID(TEXT(入力シート!J89,"0000000000#"),4,1)="0"),"",MID(TEXT(入力シート!J89,"0000000000#"),4,1)))</f>
        <v/>
      </c>
      <c r="N70" s="540" t="str">
        <f>+IF(入力シート!J89="","",IF(AND(M70="",MID(TEXT(入力シート!J89,"0000000000#"),5,1)="0"),"",MID(TEXT(入力シート!J89,"0000000000#"),5,1)))</f>
        <v/>
      </c>
      <c r="O70" s="541" t="str">
        <f>+IF(入力シート!J89="","",IF(AND(N70="",MID(TEXT(入力シート!J89,"0000000000#"),6,1)="0"),"",MID(TEXT(入力シート!J89,"0000000000#"),6,1)))</f>
        <v/>
      </c>
      <c r="P70" s="542" t="str">
        <f>+IF(入力シート!J89="","",IF(AND(O70="",MID(TEXT(入力シート!J89,"0000000000#"),7,1)="0"),"",MID(TEXT(入力シート!J89,"0000000000#"),7,1)))</f>
        <v/>
      </c>
      <c r="Q70" s="540" t="str">
        <f>+IF(入力シート!J89="","",IF(AND(P70="",MID(TEXT(入力シート!J89,"0000000000#"),8,1)="0"),"",MID(TEXT(入力シート!J89,"0000000000#"),8,1)))</f>
        <v/>
      </c>
      <c r="R70" s="541" t="str">
        <f>+IF(入力シート!J89="","",IF(AND(Q70="",MID(TEXT(入力シート!J89,"0000000000#"),9,1)="0"),"",MID(TEXT(入力シート!J89,"0000000000#"),9,1)))</f>
        <v/>
      </c>
      <c r="S70" s="542" t="str">
        <f>+IF(入力シート!J89="","",IF(AND(R70="",MID(TEXT(入力シート!J89,"0000000000#"),10,1)="0"),"",MID(TEXT(入力シート!J89,"0000000000#"),10,1)))</f>
        <v/>
      </c>
      <c r="T70" s="543" t="str">
        <f>+IF(入力シート!J89="","",IF(AND(S70="",MID(TEXT(入力シート!J89,"0000000000#"),11,1)="0"),"",MID(TEXT(入力シート!J89,"0000000000#"),11,1)))</f>
        <v/>
      </c>
      <c r="U70" s="544" t="str">
        <f>+IF(入力シート!O89="","",IF(LEFT(TEXT(入力シート!O89,"0#"),1)="0","",LEFT(TEXT(入力シート!O89,"0#"),1)))</f>
        <v/>
      </c>
      <c r="V70" s="545" t="str">
        <f>+IF(入力シート!O89="","",RIGHT(TEXT(入力シート!O89,"0#"),1))</f>
        <v/>
      </c>
      <c r="W70" s="442"/>
      <c r="X70" s="442"/>
      <c r="AJ70" s="1286"/>
      <c r="AK70" s="1286"/>
      <c r="AL70" s="1168" t="s">
        <v>62</v>
      </c>
      <c r="AM70" s="1168"/>
      <c r="AN70" s="1168"/>
      <c r="AO70" s="1168"/>
      <c r="AP70" s="485" t="str">
        <f>+IF(MID(TEXT(入力シート!R115,"00#"),1,1)="0","",MID(TEXT(入力シート!R115,"00#"),1,1))</f>
        <v/>
      </c>
      <c r="AQ70" s="494" t="str">
        <f>+IF(AND(AP70="",MID(TEXT(入力シート!R115,"00#"),2,1)="0"),"",MID(TEXT(入力シート!R115,"00#"),2,1))</f>
        <v/>
      </c>
      <c r="AR70" s="488" t="str">
        <f>+IF(AND(AQ70="",MID(TEXT(入力シート!R115,"00#"),3,1)="0"),"",MID(TEXT(入力シート!R115,"00#"),3,1))</f>
        <v/>
      </c>
      <c r="AU70" s="1167"/>
      <c r="AV70" s="1167"/>
      <c r="AW70" s="1167"/>
      <c r="AX70" s="1167"/>
      <c r="AY70" s="1102" t="s">
        <v>284</v>
      </c>
      <c r="AZ70" s="1102"/>
      <c r="BA70" s="485" t="str">
        <f>+IF(MID(TEXT(入力シート!Z112,"00#"),1,1)="0","",MID(TEXT(入力シート!Z112,"00#"),1,1))</f>
        <v/>
      </c>
      <c r="BB70" s="494" t="str">
        <f>+IF(AND(BA70="",MID(TEXT(入力シート!Z112,"00#"),2,1)="0"),"",MID(TEXT(入力シート!Z112,"00#"),2,1))</f>
        <v/>
      </c>
      <c r="BC70" s="488" t="str">
        <f>+IF(AND(BB70="",MID(TEXT(入力シート!Z112,"00#"),3,1)="0"),"",MID(TEXT(入力シート!Z112,"00#"),3,1))</f>
        <v/>
      </c>
      <c r="BF70" s="1224" t="s">
        <v>285</v>
      </c>
      <c r="BG70" s="1224"/>
      <c r="BH70" s="1224"/>
      <c r="BI70" s="1224"/>
      <c r="BJ70" s="1224"/>
      <c r="BK70" s="1224"/>
      <c r="BL70" s="1224"/>
      <c r="BM70" s="1224"/>
      <c r="BN70" s="1224"/>
      <c r="BO70" s="1224"/>
      <c r="BP70" s="1224"/>
      <c r="BQ70" s="1224"/>
      <c r="BR70" s="516" t="str">
        <f>+IF(入力シート!G177="○",1,"")</f>
        <v/>
      </c>
      <c r="BS70" s="538" t="str">
        <f>+IF(入力シート!I177="○",1,"")</f>
        <v/>
      </c>
      <c r="BT70" s="92"/>
      <c r="BU70" s="92"/>
      <c r="BV70" s="1281" t="s">
        <v>252</v>
      </c>
      <c r="BW70" s="1282"/>
      <c r="BX70" s="1282"/>
      <c r="BY70" s="1282"/>
      <c r="BZ70" s="1282"/>
      <c r="CA70" s="1282"/>
      <c r="CB70" s="1282"/>
      <c r="CC70" s="1282"/>
      <c r="CD70" s="1283"/>
      <c r="CE70" s="525" t="str">
        <f>+IF(入力シート!N161="○",1,"")</f>
        <v/>
      </c>
      <c r="CF70" s="1291"/>
      <c r="CG70" s="1292"/>
      <c r="CH70" s="1278" t="s">
        <v>1002</v>
      </c>
      <c r="CI70" s="1279"/>
      <c r="CJ70" s="1279"/>
      <c r="CK70" s="1279"/>
      <c r="CL70" s="1279"/>
      <c r="CM70" s="1279"/>
      <c r="CN70" s="1280"/>
      <c r="CO70" s="526" t="str">
        <f>+IF(入力シート!N169="○",1,"")</f>
        <v/>
      </c>
      <c r="CS70" s="643"/>
    </row>
    <row r="71" spans="1:97" s="436" customFormat="1" ht="23.25" customHeight="1">
      <c r="A71" s="444"/>
      <c r="B71" s="546"/>
      <c r="C71" s="546"/>
      <c r="D71" s="546"/>
      <c r="E71" s="546"/>
      <c r="F71" s="546"/>
      <c r="G71" s="546"/>
      <c r="H71" s="547"/>
      <c r="I71" s="547"/>
      <c r="J71" s="548"/>
      <c r="K71" s="548"/>
      <c r="L71" s="548"/>
      <c r="M71" s="548"/>
      <c r="N71" s="548"/>
      <c r="O71" s="548"/>
      <c r="P71" s="548"/>
      <c r="Q71" s="548"/>
      <c r="R71" s="548"/>
      <c r="S71" s="548"/>
      <c r="T71" s="549"/>
      <c r="U71" s="549"/>
      <c r="V71" s="550"/>
      <c r="W71" s="442"/>
      <c r="X71" s="442"/>
      <c r="AJ71" s="1286"/>
      <c r="AK71" s="1286"/>
      <c r="AL71" s="1168" t="s">
        <v>287</v>
      </c>
      <c r="AM71" s="1168"/>
      <c r="AN71" s="1168"/>
      <c r="AO71" s="1168"/>
      <c r="AP71" s="485" t="str">
        <f>+IF(MID(TEXT(入力シート!R116,"00#"),1,1)="0","",MID(TEXT(入力シート!R116,"00#"),1,1))</f>
        <v/>
      </c>
      <c r="AQ71" s="494" t="str">
        <f>+IF(AND(AP71="",MID(TEXT(入力シート!R116,"00#"),2,1)="0"),"",MID(TEXT(入力シート!R116,"00#"),2,1))</f>
        <v/>
      </c>
      <c r="AR71" s="488" t="str">
        <f>+IF(AND(AQ71="",MID(TEXT(入力シート!R116,"00#"),3,1)="0"),"",MID(TEXT(入力シート!R116,"00#"),3,1))</f>
        <v/>
      </c>
      <c r="BE71" s="91"/>
      <c r="BF71" s="91"/>
      <c r="BG71" s="92"/>
      <c r="BH71" s="92"/>
      <c r="BI71" s="92"/>
      <c r="BJ71" s="92"/>
      <c r="BK71" s="92"/>
      <c r="BL71" s="92"/>
      <c r="BM71" s="92"/>
      <c r="BN71" s="92"/>
      <c r="BO71" s="92"/>
      <c r="BP71" s="92"/>
      <c r="BQ71" s="92"/>
      <c r="BR71" s="92"/>
      <c r="BS71" s="92"/>
      <c r="BT71" s="92"/>
      <c r="BU71" s="92"/>
      <c r="BV71" s="1281" t="s">
        <v>258</v>
      </c>
      <c r="BW71" s="1282"/>
      <c r="BX71" s="1282"/>
      <c r="BY71" s="1282"/>
      <c r="BZ71" s="1282"/>
      <c r="CA71" s="1282"/>
      <c r="CB71" s="1282"/>
      <c r="CC71" s="1282"/>
      <c r="CD71" s="1283"/>
      <c r="CE71" s="525" t="str">
        <f>+IF(入力シート!N162="○",1,"")</f>
        <v/>
      </c>
      <c r="CF71" s="1305"/>
      <c r="CG71" s="1306"/>
      <c r="CH71" s="1306"/>
      <c r="CI71" s="1306"/>
      <c r="CJ71" s="1306"/>
      <c r="CK71" s="1306"/>
      <c r="CL71" s="1306"/>
      <c r="CM71" s="1306"/>
      <c r="CN71" s="1306"/>
      <c r="CO71" s="1307"/>
      <c r="CS71" s="643"/>
    </row>
    <row r="72" spans="1:97" s="436" customFormat="1" ht="18" customHeight="1">
      <c r="J72" s="442"/>
      <c r="K72" s="442"/>
      <c r="L72" s="442"/>
      <c r="M72" s="442"/>
      <c r="N72" s="442"/>
      <c r="O72" s="442"/>
      <c r="P72" s="442"/>
      <c r="Q72" s="442"/>
      <c r="R72" s="442"/>
      <c r="S72" s="442"/>
      <c r="T72" s="442"/>
      <c r="U72" s="442"/>
      <c r="V72" s="442"/>
      <c r="W72" s="442"/>
      <c r="X72" s="442"/>
      <c r="AJ72" s="551"/>
      <c r="AK72" s="551"/>
      <c r="BE72" s="91"/>
      <c r="BF72" s="91"/>
      <c r="BG72" s="92"/>
      <c r="BH72" s="92"/>
      <c r="BI72" s="92"/>
      <c r="BJ72" s="92"/>
      <c r="BK72" s="92"/>
      <c r="BL72" s="92"/>
      <c r="BM72" s="92"/>
      <c r="BN72" s="92"/>
      <c r="BO72" s="92"/>
      <c r="BP72" s="92"/>
      <c r="BQ72" s="92"/>
      <c r="BR72" s="92"/>
      <c r="BS72" s="92"/>
      <c r="BT72" s="92"/>
      <c r="BU72" s="92"/>
      <c r="BV72" s="92"/>
      <c r="BW72" s="92"/>
      <c r="BX72" s="92"/>
      <c r="BY72" s="92"/>
      <c r="BZ72" s="92"/>
      <c r="CA72" s="92"/>
      <c r="CB72" s="92"/>
      <c r="CC72" s="552"/>
      <c r="CD72" s="552"/>
      <c r="CE72" s="553"/>
      <c r="CF72" s="553"/>
      <c r="CG72" s="554"/>
      <c r="CH72" s="554"/>
      <c r="CI72" s="555"/>
      <c r="CJ72" s="554"/>
      <c r="CK72" s="554"/>
      <c r="CL72" s="555"/>
      <c r="CM72" s="554"/>
      <c r="CN72" s="554"/>
      <c r="CO72" s="555"/>
      <c r="CS72" s="643"/>
    </row>
    <row r="73" spans="1:97" ht="23.25" customHeight="1">
      <c r="Z73" s="1308" t="s">
        <v>289</v>
      </c>
      <c r="AA73" s="1309"/>
      <c r="AB73" s="1312" t="s">
        <v>290</v>
      </c>
      <c r="AC73" s="1313"/>
      <c r="AD73" s="1313"/>
      <c r="AE73" s="1313"/>
      <c r="AF73" s="1313"/>
      <c r="AG73" s="1313"/>
      <c r="AH73" s="1313"/>
      <c r="AI73" s="1313"/>
      <c r="AJ73" s="1313"/>
      <c r="AK73" s="1313"/>
      <c r="AL73" s="1313"/>
      <c r="AM73" s="1313"/>
      <c r="AN73" s="1313"/>
      <c r="AO73" s="1313"/>
      <c r="AP73" s="1313"/>
      <c r="AQ73" s="1313"/>
      <c r="AR73" s="1313"/>
      <c r="AS73" s="1314"/>
      <c r="AT73" s="1315" t="str">
        <f>+IF(入力シート!L170="○",1,"")</f>
        <v/>
      </c>
      <c r="AU73" s="1316"/>
      <c r="AV73" s="1319" t="s">
        <v>291</v>
      </c>
      <c r="AW73" s="1320"/>
      <c r="AX73" s="1320"/>
      <c r="AY73" s="1320"/>
      <c r="AZ73" s="1320"/>
      <c r="BA73" s="1320"/>
      <c r="BB73" s="1320"/>
      <c r="BC73" s="1320"/>
      <c r="BD73" s="1320"/>
      <c r="BE73" s="1320"/>
      <c r="BF73" s="1321"/>
      <c r="BI73" s="1308" t="s">
        <v>292</v>
      </c>
      <c r="BJ73" s="1309"/>
      <c r="BK73" s="1312" t="s">
        <v>293</v>
      </c>
      <c r="BL73" s="1313"/>
      <c r="BM73" s="1313"/>
      <c r="BN73" s="1313"/>
      <c r="BO73" s="1313"/>
      <c r="BP73" s="1313"/>
      <c r="BQ73" s="1313"/>
      <c r="BR73" s="1313"/>
      <c r="BS73" s="1313"/>
      <c r="BT73" s="1313"/>
      <c r="BU73" s="1313"/>
      <c r="BV73" s="1313"/>
      <c r="BW73" s="1313"/>
      <c r="BX73" s="1313"/>
      <c r="BY73" s="1313"/>
      <c r="BZ73" s="1313"/>
      <c r="CA73" s="1313"/>
      <c r="CB73" s="1314"/>
      <c r="CC73" s="1322" t="str">
        <f>+IF(入力シート!L172="○",1,"")</f>
        <v/>
      </c>
      <c r="CD73" s="1323"/>
      <c r="CE73" s="1319" t="s">
        <v>294</v>
      </c>
      <c r="CF73" s="1320"/>
      <c r="CG73" s="1320"/>
      <c r="CH73" s="1320"/>
      <c r="CI73" s="1320"/>
      <c r="CJ73" s="1320"/>
      <c r="CK73" s="1320"/>
      <c r="CL73" s="1320"/>
      <c r="CM73" s="1320"/>
      <c r="CN73" s="1320"/>
      <c r="CO73" s="1321"/>
      <c r="CP73" s="427"/>
    </row>
    <row r="74" spans="1:97" ht="23.25" customHeight="1">
      <c r="A74" s="556"/>
      <c r="B74" s="556"/>
      <c r="C74" s="556"/>
      <c r="D74" s="556"/>
      <c r="E74" s="556"/>
      <c r="F74" s="556"/>
      <c r="G74" s="556"/>
      <c r="H74" s="556"/>
      <c r="I74" s="556"/>
      <c r="J74" s="556"/>
      <c r="K74" s="556"/>
      <c r="L74" s="556"/>
      <c r="M74" s="556"/>
      <c r="N74" s="556"/>
      <c r="O74" s="556"/>
      <c r="P74" s="556"/>
      <c r="Q74" s="556"/>
      <c r="R74" s="556"/>
      <c r="S74" s="556"/>
      <c r="T74" s="556"/>
      <c r="U74" s="556"/>
      <c r="V74" s="556"/>
      <c r="W74" s="556"/>
      <c r="X74" s="556"/>
      <c r="Y74" s="556"/>
      <c r="Z74" s="1310"/>
      <c r="AA74" s="1311"/>
      <c r="AB74" s="1298" t="s">
        <v>295</v>
      </c>
      <c r="AC74" s="1299"/>
      <c r="AD74" s="1299"/>
      <c r="AE74" s="1299"/>
      <c r="AF74" s="1299"/>
      <c r="AG74" s="1299"/>
      <c r="AH74" s="1299"/>
      <c r="AI74" s="1299"/>
      <c r="AJ74" s="1299"/>
      <c r="AK74" s="1299"/>
      <c r="AL74" s="1299"/>
      <c r="AM74" s="1299"/>
      <c r="AN74" s="1299"/>
      <c r="AO74" s="1299"/>
      <c r="AP74" s="1299"/>
      <c r="AQ74" s="1299"/>
      <c r="AR74" s="1299"/>
      <c r="AS74" s="1300"/>
      <c r="AT74" s="1317"/>
      <c r="AU74" s="1318"/>
      <c r="AV74" s="1301" t="s">
        <v>992</v>
      </c>
      <c r="AW74" s="1302"/>
      <c r="AX74" s="1303" t="str">
        <f>+IF($AT$73=1,YEAR(入力シート!L171)-2000,"")</f>
        <v/>
      </c>
      <c r="AY74" s="1303"/>
      <c r="AZ74" s="557" t="s">
        <v>16</v>
      </c>
      <c r="BA74" s="1303" t="str">
        <f>+IF($AT$73=1,MONTH(入力シート!L171),"")</f>
        <v/>
      </c>
      <c r="BB74" s="1303"/>
      <c r="BC74" s="557" t="s">
        <v>17</v>
      </c>
      <c r="BD74" s="1303" t="str">
        <f>+IF($AT$73=1,DAY(入力シート!L171),"")</f>
        <v/>
      </c>
      <c r="BE74" s="1303"/>
      <c r="BF74" s="558" t="s">
        <v>296</v>
      </c>
      <c r="BG74" s="427"/>
      <c r="BH74" s="427"/>
      <c r="BI74" s="1310"/>
      <c r="BJ74" s="1311"/>
      <c r="BK74" s="1298" t="s">
        <v>295</v>
      </c>
      <c r="BL74" s="1299"/>
      <c r="BM74" s="1299"/>
      <c r="BN74" s="1299"/>
      <c r="BO74" s="1299"/>
      <c r="BP74" s="1299"/>
      <c r="BQ74" s="1299"/>
      <c r="BR74" s="1299"/>
      <c r="BS74" s="1299"/>
      <c r="BT74" s="1299"/>
      <c r="BU74" s="1299"/>
      <c r="BV74" s="1299"/>
      <c r="BW74" s="1299"/>
      <c r="BX74" s="1299"/>
      <c r="BY74" s="1299"/>
      <c r="BZ74" s="1299"/>
      <c r="CA74" s="1299"/>
      <c r="CB74" s="1300"/>
      <c r="CC74" s="1324"/>
      <c r="CD74" s="1325"/>
      <c r="CE74" s="1301" t="s">
        <v>992</v>
      </c>
      <c r="CF74" s="1302"/>
      <c r="CG74" s="1304" t="str">
        <f>+IF($CC$73=1,YEAR(入力シート!L173)-2000,"")</f>
        <v/>
      </c>
      <c r="CH74" s="1304"/>
      <c r="CI74" s="557" t="s">
        <v>16</v>
      </c>
      <c r="CJ74" s="1304" t="str">
        <f>+IF($CC$73=1,MONTH(入力シート!L173),"")</f>
        <v/>
      </c>
      <c r="CK74" s="1304"/>
      <c r="CL74" s="557" t="s">
        <v>17</v>
      </c>
      <c r="CM74" s="1304" t="str">
        <f>+IF($CC$73=1,DAY(入力シート!L173),"")</f>
        <v/>
      </c>
      <c r="CN74" s="1304"/>
      <c r="CO74" s="558" t="s">
        <v>296</v>
      </c>
      <c r="CP74" s="427"/>
    </row>
    <row r="75" spans="1:97" s="231" customFormat="1" ht="18" customHeight="1">
      <c r="B75" s="559" t="s">
        <v>991</v>
      </c>
      <c r="Z75" s="206"/>
      <c r="AA75" s="206"/>
      <c r="AB75" s="206"/>
      <c r="AC75" s="206"/>
      <c r="AD75" s="206"/>
      <c r="AE75" s="206"/>
      <c r="AF75" s="206"/>
      <c r="AG75" s="206"/>
      <c r="AH75" s="556"/>
      <c r="AI75" s="556"/>
      <c r="AJ75" s="556"/>
      <c r="AK75" s="556"/>
      <c r="AL75" s="560"/>
      <c r="AM75" s="560"/>
      <c r="AN75" s="560"/>
      <c r="AO75" s="560"/>
      <c r="AP75" s="560"/>
      <c r="AQ75" s="560"/>
      <c r="AR75" s="560"/>
      <c r="AS75" s="560"/>
      <c r="AT75" s="560"/>
      <c r="AU75" s="560"/>
      <c r="AV75" s="560"/>
      <c r="BA75" s="561"/>
      <c r="BB75" s="561"/>
      <c r="BC75" s="561"/>
      <c r="BD75" s="561"/>
      <c r="BE75" s="561"/>
      <c r="BF75" s="561"/>
      <c r="BG75" s="561"/>
      <c r="BH75" s="561"/>
      <c r="BI75" s="561"/>
      <c r="BJ75" s="561"/>
      <c r="BK75" s="561"/>
      <c r="BL75" s="561"/>
      <c r="BM75" s="561"/>
      <c r="BN75" s="561"/>
      <c r="BO75" s="561"/>
      <c r="BP75" s="561"/>
      <c r="BQ75" s="561"/>
      <c r="BR75" s="561"/>
      <c r="BS75" s="561"/>
      <c r="BT75" s="627"/>
      <c r="BU75" s="627"/>
      <c r="BV75" s="627"/>
      <c r="BW75" s="627"/>
      <c r="BX75" s="627"/>
      <c r="BY75" s="627"/>
      <c r="BZ75" s="627"/>
      <c r="CA75" s="627"/>
      <c r="CB75" s="627"/>
      <c r="CC75" s="627"/>
      <c r="CD75" s="627"/>
      <c r="CE75" s="627"/>
      <c r="CF75" s="627"/>
      <c r="CG75" s="627"/>
      <c r="CH75" s="627"/>
      <c r="CI75" s="627"/>
      <c r="CJ75" s="627"/>
      <c r="CK75" s="627"/>
      <c r="CL75" s="627"/>
      <c r="CM75" s="624"/>
      <c r="CN75" s="624"/>
      <c r="CO75" s="624"/>
      <c r="CP75" s="436"/>
      <c r="CQ75" s="436"/>
      <c r="CR75" s="206"/>
      <c r="CS75" s="644"/>
    </row>
    <row r="76" spans="1:97" ht="23.25" customHeight="1">
      <c r="C76" s="562" t="str">
        <f>IF($R$39="大",提出場所!$E$4,IFERROR(INDEX(提出場所!E:E,MATCH(コード表!$M$10,提出場所!B:B,0),0),提出場所!$E$4))</f>
        <v>〒060-8588</v>
      </c>
      <c r="D76" s="556"/>
      <c r="E76" s="556"/>
      <c r="F76" s="556"/>
      <c r="G76" s="556"/>
      <c r="H76" s="556"/>
      <c r="I76" s="556"/>
      <c r="J76" s="563" t="str">
        <f>IF($R$39="大",提出場所!$F$4,IFERROR(INDEX(提出場所!F:F,MATCH(コード表!$M$10,提出場所!B:B,0),0),提出場所!$F$4))</f>
        <v>札幌市中央区北３条西６丁目</v>
      </c>
      <c r="Y76" s="231"/>
      <c r="Z76" s="231"/>
      <c r="AA76" s="231"/>
      <c r="AB76" s="231"/>
      <c r="AC76" s="231"/>
      <c r="AD76" s="231"/>
      <c r="AE76" s="231"/>
      <c r="AF76" s="231"/>
      <c r="AG76" s="231"/>
      <c r="AH76" s="556"/>
      <c r="AI76" s="556"/>
      <c r="AJ76" s="556"/>
      <c r="AK76" s="556"/>
      <c r="AL76" s="556"/>
      <c r="AM76" s="556"/>
      <c r="AU76" s="1332" t="s">
        <v>297</v>
      </c>
      <c r="AV76" s="1333"/>
      <c r="AW76" s="1333"/>
      <c r="AX76" s="1334"/>
      <c r="AY76" s="954" t="s">
        <v>298</v>
      </c>
      <c r="AZ76" s="955"/>
      <c r="BA76" s="956"/>
      <c r="BB76" s="1301" t="s">
        <v>992</v>
      </c>
      <c r="BC76" s="1302"/>
      <c r="BD76" s="1338"/>
      <c r="BE76" s="1338"/>
      <c r="BF76" s="1339" t="s">
        <v>16</v>
      </c>
      <c r="BG76" s="1339"/>
      <c r="BH76" s="1338"/>
      <c r="BI76" s="1338"/>
      <c r="BJ76" s="1339" t="s">
        <v>17</v>
      </c>
      <c r="BK76" s="1339"/>
      <c r="BL76" s="1338"/>
      <c r="BM76" s="1338"/>
      <c r="BN76" s="1339" t="s">
        <v>296</v>
      </c>
      <c r="BO76" s="1340"/>
      <c r="BP76" s="1005" t="s">
        <v>299</v>
      </c>
      <c r="BQ76" s="1102"/>
      <c r="BR76" s="1102"/>
      <c r="BS76" s="1102"/>
      <c r="BT76" s="629"/>
      <c r="BU76" s="629"/>
      <c r="BV76" s="629"/>
      <c r="BW76" s="629"/>
      <c r="BX76" s="629"/>
      <c r="BY76" s="629"/>
      <c r="BZ76" s="629"/>
      <c r="CA76" s="629"/>
      <c r="CB76" s="629"/>
      <c r="CC76" s="629"/>
      <c r="CD76" s="629"/>
      <c r="CE76" s="629"/>
      <c r="CF76" s="629"/>
      <c r="CG76" s="629"/>
      <c r="CH76" s="629"/>
      <c r="CI76" s="629"/>
      <c r="CJ76" s="629"/>
      <c r="CK76" s="629"/>
      <c r="CL76" s="629"/>
      <c r="CM76" s="564"/>
      <c r="CN76" s="564"/>
      <c r="CO76" s="565"/>
    </row>
    <row r="77" spans="1:97" ht="23.25" customHeight="1">
      <c r="A77" s="556"/>
      <c r="B77" s="556"/>
      <c r="C77" s="562" t="str">
        <f>IF($R$39="大",提出場所!$C$4,IFERROR(INDEX(提出場所!C:C,MATCH(コード表!$M$10,提出場所!B:B,0),0),提出場所!$C$4))</f>
        <v>北海道庁建設部
建設政策局建設管理課</v>
      </c>
      <c r="K77" s="556"/>
      <c r="L77" s="556"/>
      <c r="M77" s="556"/>
      <c r="N77" s="556"/>
      <c r="O77" s="556"/>
      <c r="P77" s="556"/>
      <c r="Q77" s="556"/>
      <c r="R77" s="556"/>
      <c r="S77" s="556"/>
      <c r="T77" s="556"/>
      <c r="U77" s="556"/>
      <c r="V77" s="556"/>
      <c r="W77" s="556"/>
      <c r="X77" s="556"/>
      <c r="Y77" s="231"/>
      <c r="Z77" s="231"/>
      <c r="AA77" s="231"/>
      <c r="AB77" s="231"/>
      <c r="AC77" s="231"/>
      <c r="AD77" s="231"/>
      <c r="AE77" s="231"/>
      <c r="AF77" s="231"/>
      <c r="AG77" s="231"/>
      <c r="AH77" s="556"/>
      <c r="AI77" s="556"/>
      <c r="AJ77" s="556"/>
      <c r="AK77" s="556"/>
      <c r="AL77" s="556"/>
      <c r="AM77" s="556"/>
      <c r="AU77" s="1335"/>
      <c r="AV77" s="1336"/>
      <c r="AW77" s="1336"/>
      <c r="AX77" s="1337"/>
      <c r="AY77" s="1003" t="s">
        <v>300</v>
      </c>
      <c r="AZ77" s="1004"/>
      <c r="BA77" s="1005"/>
      <c r="BB77" s="381"/>
      <c r="BC77" s="382"/>
      <c r="BD77" s="1327"/>
      <c r="BE77" s="1328"/>
      <c r="BF77" s="1328"/>
      <c r="BG77" s="1328"/>
      <c r="BH77" s="1328"/>
      <c r="BI77" s="1328"/>
      <c r="BJ77" s="1328"/>
      <c r="BK77" s="1328"/>
      <c r="BL77" s="1328"/>
      <c r="BM77" s="1329"/>
      <c r="BN77" s="1330"/>
      <c r="BO77" s="1331"/>
      <c r="BP77" s="1102" t="s">
        <v>301</v>
      </c>
      <c r="BQ77" s="1102"/>
      <c r="BR77" s="1102"/>
      <c r="BS77" s="1102"/>
      <c r="BT77" s="627"/>
      <c r="BU77" s="627"/>
      <c r="BV77" s="627"/>
      <c r="BW77" s="627"/>
      <c r="BX77" s="627"/>
      <c r="BY77" s="627"/>
      <c r="BZ77" s="627"/>
      <c r="CA77" s="627"/>
      <c r="CB77" s="627"/>
      <c r="CC77" s="627"/>
      <c r="CD77" s="627"/>
      <c r="CE77" s="627"/>
      <c r="CF77" s="627"/>
      <c r="CG77" s="627"/>
      <c r="CH77" s="627"/>
      <c r="CI77" s="627"/>
      <c r="CJ77" s="627"/>
      <c r="CK77" s="627"/>
      <c r="CL77" s="627"/>
      <c r="CM77" s="564"/>
      <c r="CN77" s="629" t="s">
        <v>302</v>
      </c>
      <c r="CO77" s="630"/>
      <c r="CP77" s="231"/>
    </row>
    <row r="78" spans="1:97" ht="8.25" customHeight="1">
      <c r="AH78" s="556"/>
      <c r="AI78" s="556"/>
      <c r="AJ78" s="556"/>
      <c r="AK78" s="556"/>
      <c r="AL78" s="556"/>
      <c r="AM78" s="556"/>
      <c r="AN78" s="556"/>
      <c r="AO78" s="556"/>
      <c r="AP78" s="556"/>
      <c r="AQ78" s="556"/>
      <c r="AR78" s="556"/>
      <c r="AS78" s="556"/>
      <c r="AT78" s="556"/>
      <c r="AU78" s="556"/>
      <c r="AV78" s="556"/>
      <c r="AW78" s="231"/>
      <c r="AX78" s="231"/>
      <c r="AY78" s="231"/>
      <c r="AZ78" s="231"/>
      <c r="BA78" s="231"/>
      <c r="BB78" s="231"/>
      <c r="BC78" s="231"/>
      <c r="BD78" s="231"/>
      <c r="BE78" s="231"/>
      <c r="BF78" s="231"/>
      <c r="BG78" s="231"/>
      <c r="BH78" s="231"/>
      <c r="BI78" s="231"/>
      <c r="BN78" s="231"/>
      <c r="BO78" s="231"/>
      <c r="BP78" s="231"/>
      <c r="BQ78" s="231"/>
      <c r="BR78" s="231"/>
      <c r="BS78" s="231"/>
      <c r="BT78" s="231"/>
      <c r="BU78" s="231"/>
      <c r="BV78" s="231"/>
      <c r="BW78" s="231"/>
      <c r="BX78" s="231"/>
      <c r="BY78" s="231"/>
      <c r="BZ78" s="231"/>
      <c r="CA78" s="231"/>
      <c r="CB78" s="231"/>
      <c r="CC78" s="231"/>
      <c r="CD78" s="231"/>
      <c r="CE78" s="231"/>
      <c r="CF78" s="231"/>
      <c r="CG78" s="231"/>
      <c r="CH78" s="231"/>
      <c r="CI78" s="231"/>
      <c r="CJ78" s="231"/>
      <c r="CK78" s="231"/>
      <c r="CL78" s="231"/>
      <c r="CM78" s="231"/>
      <c r="CN78" s="231"/>
      <c r="CO78" s="231"/>
      <c r="CP78" s="427"/>
    </row>
    <row r="79" spans="1:97" ht="18.75" customHeight="1">
      <c r="Y79" s="556"/>
      <c r="Z79" s="556"/>
      <c r="AA79" s="556"/>
      <c r="AB79" s="556"/>
      <c r="AC79" s="556"/>
      <c r="AD79" s="556"/>
      <c r="AE79" s="556"/>
      <c r="AF79" s="556"/>
      <c r="AG79" s="556"/>
      <c r="AH79" s="556"/>
      <c r="AI79" s="556"/>
      <c r="AJ79" s="556"/>
      <c r="AK79" s="556"/>
      <c r="AL79" s="556"/>
      <c r="AM79" s="556"/>
      <c r="AN79" s="556"/>
      <c r="AO79" s="556"/>
      <c r="AP79" s="556"/>
      <c r="AQ79" s="556"/>
      <c r="AR79" s="556"/>
      <c r="AS79" s="556"/>
      <c r="AT79" s="556"/>
      <c r="AU79" s="556"/>
      <c r="AV79" s="556"/>
      <c r="CM79" s="427"/>
      <c r="CN79" s="427"/>
      <c r="CO79" s="427"/>
      <c r="CP79" s="427"/>
    </row>
  </sheetData>
  <mergeCells count="1159">
    <mergeCell ref="CU10:CW10"/>
    <mergeCell ref="CW11:DB11"/>
    <mergeCell ref="BP76:BS76"/>
    <mergeCell ref="AY77:BA77"/>
    <mergeCell ref="BD77:BE77"/>
    <mergeCell ref="BF77:BG77"/>
    <mergeCell ref="BH77:BI77"/>
    <mergeCell ref="BJ77:BK77"/>
    <mergeCell ref="BL77:BM77"/>
    <mergeCell ref="BN77:BO77"/>
    <mergeCell ref="BP77:BS77"/>
    <mergeCell ref="CM74:CN74"/>
    <mergeCell ref="AU76:AX77"/>
    <mergeCell ref="AY76:BA76"/>
    <mergeCell ref="BB76:BC76"/>
    <mergeCell ref="BD76:BE76"/>
    <mergeCell ref="BF76:BG76"/>
    <mergeCell ref="BH76:BI76"/>
    <mergeCell ref="BJ76:BK76"/>
    <mergeCell ref="BL76:BM76"/>
    <mergeCell ref="BN76:BO76"/>
    <mergeCell ref="CE73:CO73"/>
    <mergeCell ref="CH69:CN69"/>
    <mergeCell ref="BF67:BQ67"/>
    <mergeCell ref="BX67:CD67"/>
    <mergeCell ref="CF67:CN67"/>
    <mergeCell ref="BF63:BK63"/>
    <mergeCell ref="BM63:BR63"/>
    <mergeCell ref="BV63:CO63"/>
    <mergeCell ref="BM64:BR64"/>
    <mergeCell ref="BM59:BR59"/>
    <mergeCell ref="BV59:CD59"/>
    <mergeCell ref="AB74:AS74"/>
    <mergeCell ref="AV74:AW74"/>
    <mergeCell ref="AX74:AY74"/>
    <mergeCell ref="BA74:BB74"/>
    <mergeCell ref="BD74:BE74"/>
    <mergeCell ref="BK74:CB74"/>
    <mergeCell ref="CE74:CF74"/>
    <mergeCell ref="CG74:CH74"/>
    <mergeCell ref="CJ74:CK74"/>
    <mergeCell ref="AL71:AO71"/>
    <mergeCell ref="BV71:CD71"/>
    <mergeCell ref="CF71:CO71"/>
    <mergeCell ref="Z73:AA74"/>
    <mergeCell ref="AB73:AS73"/>
    <mergeCell ref="AT73:AU74"/>
    <mergeCell ref="AV73:BF73"/>
    <mergeCell ref="BI73:BJ74"/>
    <mergeCell ref="BK73:CB73"/>
    <mergeCell ref="CC73:CD74"/>
    <mergeCell ref="B70:G70"/>
    <mergeCell ref="H70:I70"/>
    <mergeCell ref="AL70:AO70"/>
    <mergeCell ref="AY70:AZ70"/>
    <mergeCell ref="BF70:BQ70"/>
    <mergeCell ref="BV70:CD70"/>
    <mergeCell ref="CH70:CN70"/>
    <mergeCell ref="CF68:CG70"/>
    <mergeCell ref="CH68:CN68"/>
    <mergeCell ref="B69:G69"/>
    <mergeCell ref="H69:I69"/>
    <mergeCell ref="AC69:AD69"/>
    <mergeCell ref="AL69:AO69"/>
    <mergeCell ref="AU69:AX70"/>
    <mergeCell ref="AY69:AZ69"/>
    <mergeCell ref="BF69:BQ69"/>
    <mergeCell ref="BV69:CD69"/>
    <mergeCell ref="B68:G68"/>
    <mergeCell ref="H68:I68"/>
    <mergeCell ref="AC68:AD68"/>
    <mergeCell ref="AL68:AO68"/>
    <mergeCell ref="AY68:AZ68"/>
    <mergeCell ref="BF68:BQ68"/>
    <mergeCell ref="BV68:CD68"/>
    <mergeCell ref="B67:G67"/>
    <mergeCell ref="H67:I67"/>
    <mergeCell ref="AC67:AD67"/>
    <mergeCell ref="AL67:AO67"/>
    <mergeCell ref="AU67:AX68"/>
    <mergeCell ref="AY67:AZ67"/>
    <mergeCell ref="BX65:CD65"/>
    <mergeCell ref="CF65:CN65"/>
    <mergeCell ref="B66:G66"/>
    <mergeCell ref="H66:I66"/>
    <mergeCell ref="AC66:AD66"/>
    <mergeCell ref="AL66:AO66"/>
    <mergeCell ref="AY66:AZ66"/>
    <mergeCell ref="BF66:BS66"/>
    <mergeCell ref="BX66:CD66"/>
    <mergeCell ref="CF66:CN66"/>
    <mergeCell ref="BV64:CD64"/>
    <mergeCell ref="CF64:CN64"/>
    <mergeCell ref="B65:G65"/>
    <mergeCell ref="H65:I65"/>
    <mergeCell ref="Y65:AB69"/>
    <mergeCell ref="AC65:AD65"/>
    <mergeCell ref="AJ65:AK71"/>
    <mergeCell ref="AL65:AO65"/>
    <mergeCell ref="AY65:AZ65"/>
    <mergeCell ref="BV65:BW67"/>
    <mergeCell ref="B64:G64"/>
    <mergeCell ref="H64:I64"/>
    <mergeCell ref="AC64:AD64"/>
    <mergeCell ref="AJ64:AO64"/>
    <mergeCell ref="AU64:AX66"/>
    <mergeCell ref="AY64:AZ64"/>
    <mergeCell ref="B63:G63"/>
    <mergeCell ref="H63:I63"/>
    <mergeCell ref="Y63:AB64"/>
    <mergeCell ref="AC63:AD63"/>
    <mergeCell ref="AJ63:AO63"/>
    <mergeCell ref="AU63:AZ63"/>
    <mergeCell ref="BV61:CD61"/>
    <mergeCell ref="CF61:CN61"/>
    <mergeCell ref="B62:G62"/>
    <mergeCell ref="H62:I62"/>
    <mergeCell ref="AC62:AD62"/>
    <mergeCell ref="AJ62:AO62"/>
    <mergeCell ref="AU62:AZ62"/>
    <mergeCell ref="BF62:BK62"/>
    <mergeCell ref="BM62:BR62"/>
    <mergeCell ref="BV60:CD60"/>
    <mergeCell ref="CF60:CN60"/>
    <mergeCell ref="B61:G61"/>
    <mergeCell ref="H61:I61"/>
    <mergeCell ref="Y61:AB62"/>
    <mergeCell ref="AC61:AD61"/>
    <mergeCell ref="AJ61:AO61"/>
    <mergeCell ref="AU61:AZ61"/>
    <mergeCell ref="BF61:BK61"/>
    <mergeCell ref="BM61:BR61"/>
    <mergeCell ref="BF56:BK56"/>
    <mergeCell ref="BM56:BR56"/>
    <mergeCell ref="BV56:CD56"/>
    <mergeCell ref="CF56:CN56"/>
    <mergeCell ref="B57:G57"/>
    <mergeCell ref="H57:I57"/>
    <mergeCell ref="Y57:AB58"/>
    <mergeCell ref="AC57:AD57"/>
    <mergeCell ref="AJ57:AO57"/>
    <mergeCell ref="AU57:AZ57"/>
    <mergeCell ref="CF59:CN59"/>
    <mergeCell ref="B60:G60"/>
    <mergeCell ref="H60:I60"/>
    <mergeCell ref="AC60:AD60"/>
    <mergeCell ref="AJ60:AO60"/>
    <mergeCell ref="AU60:AZ60"/>
    <mergeCell ref="BF60:BK60"/>
    <mergeCell ref="BM60:BR60"/>
    <mergeCell ref="BM58:BR58"/>
    <mergeCell ref="BV58:CD58"/>
    <mergeCell ref="CF58:CN58"/>
    <mergeCell ref="B59:G59"/>
    <mergeCell ref="H59:I59"/>
    <mergeCell ref="Y59:AB60"/>
    <mergeCell ref="AC59:AD59"/>
    <mergeCell ref="AJ59:AO59"/>
    <mergeCell ref="AU59:AZ59"/>
    <mergeCell ref="BF59:BK59"/>
    <mergeCell ref="AU55:AZ55"/>
    <mergeCell ref="BF55:BK55"/>
    <mergeCell ref="BM55:BR55"/>
    <mergeCell ref="BV55:CD55"/>
    <mergeCell ref="CF55:CN55"/>
    <mergeCell ref="B56:G56"/>
    <mergeCell ref="H56:I56"/>
    <mergeCell ref="AC56:AD56"/>
    <mergeCell ref="AJ56:AO56"/>
    <mergeCell ref="AU56:AZ56"/>
    <mergeCell ref="BF54:BK54"/>
    <mergeCell ref="BM54:BR54"/>
    <mergeCell ref="BV54:CD54"/>
    <mergeCell ref="CF54:CN54"/>
    <mergeCell ref="B55:G55"/>
    <mergeCell ref="H55:I55"/>
    <mergeCell ref="J55:S64"/>
    <mergeCell ref="Y55:AB56"/>
    <mergeCell ref="AC55:AD55"/>
    <mergeCell ref="AJ55:AO55"/>
    <mergeCell ref="Y53:AB54"/>
    <mergeCell ref="AC53:AD53"/>
    <mergeCell ref="BF57:BK57"/>
    <mergeCell ref="BM57:BR57"/>
    <mergeCell ref="BV57:CD57"/>
    <mergeCell ref="CF57:CN57"/>
    <mergeCell ref="B58:G58"/>
    <mergeCell ref="H58:I58"/>
    <mergeCell ref="AC58:AD58"/>
    <mergeCell ref="AJ58:AO58"/>
    <mergeCell ref="AU58:AZ58"/>
    <mergeCell ref="BF58:BK58"/>
    <mergeCell ref="AJ53:AO53"/>
    <mergeCell ref="AU53:AZ53"/>
    <mergeCell ref="BF53:BS53"/>
    <mergeCell ref="BV53:CE53"/>
    <mergeCell ref="CF53:CO53"/>
    <mergeCell ref="B54:G54"/>
    <mergeCell ref="H54:I54"/>
    <mergeCell ref="AC54:AD54"/>
    <mergeCell ref="AJ54:AO54"/>
    <mergeCell ref="AU54:AZ54"/>
    <mergeCell ref="CD51:CE51"/>
    <mergeCell ref="CF51:CG51"/>
    <mergeCell ref="CH51:CI51"/>
    <mergeCell ref="B52:G52"/>
    <mergeCell ref="H52:I52"/>
    <mergeCell ref="Y52:Z52"/>
    <mergeCell ref="AA52:AG52"/>
    <mergeCell ref="AJ52:AO52"/>
    <mergeCell ref="BR51:BS51"/>
    <mergeCell ref="BT51:BU51"/>
    <mergeCell ref="BV51:BW51"/>
    <mergeCell ref="BX51:BY51"/>
    <mergeCell ref="BZ51:CA51"/>
    <mergeCell ref="CB51:CC51"/>
    <mergeCell ref="B51:G51"/>
    <mergeCell ref="H51:I51"/>
    <mergeCell ref="J51:S53"/>
    <mergeCell ref="AJ51:AO51"/>
    <mergeCell ref="BB51:BO51"/>
    <mergeCell ref="BP51:BQ51"/>
    <mergeCell ref="B53:G53"/>
    <mergeCell ref="H53:I53"/>
    <mergeCell ref="BT47:BU47"/>
    <mergeCell ref="BV47:BW47"/>
    <mergeCell ref="BX47:BY47"/>
    <mergeCell ref="BX50:BY50"/>
    <mergeCell ref="BZ50:CA50"/>
    <mergeCell ref="CB50:CC50"/>
    <mergeCell ref="CD50:CE50"/>
    <mergeCell ref="CF50:CG50"/>
    <mergeCell ref="CH50:CI50"/>
    <mergeCell ref="CB49:CC49"/>
    <mergeCell ref="CD49:CE49"/>
    <mergeCell ref="CF49:CG49"/>
    <mergeCell ref="CH49:CI49"/>
    <mergeCell ref="Y50:AF50"/>
    <mergeCell ref="AN50:AO50"/>
    <mergeCell ref="BP50:BQ50"/>
    <mergeCell ref="BR50:BS50"/>
    <mergeCell ref="BT50:BU50"/>
    <mergeCell ref="BV50:BW50"/>
    <mergeCell ref="BP49:BQ49"/>
    <mergeCell ref="BR49:BS49"/>
    <mergeCell ref="BT49:BU49"/>
    <mergeCell ref="BV49:BW49"/>
    <mergeCell ref="BX49:BY49"/>
    <mergeCell ref="BZ49:CA49"/>
    <mergeCell ref="N49:S50"/>
    <mergeCell ref="CF46:CG46"/>
    <mergeCell ref="CH46:CI46"/>
    <mergeCell ref="CJ46:CK46"/>
    <mergeCell ref="CL46:CM46"/>
    <mergeCell ref="CN46:CO46"/>
    <mergeCell ref="CP46:CQ46"/>
    <mergeCell ref="BT46:BU46"/>
    <mergeCell ref="BV46:BW46"/>
    <mergeCell ref="BX46:BY46"/>
    <mergeCell ref="BZ46:CA46"/>
    <mergeCell ref="CB46:CC46"/>
    <mergeCell ref="CD46:CE46"/>
    <mergeCell ref="CL47:CM47"/>
    <mergeCell ref="CN47:CO47"/>
    <mergeCell ref="CP47:CQ47"/>
    <mergeCell ref="W48:W49"/>
    <mergeCell ref="Y48:AF48"/>
    <mergeCell ref="AN48:AO48"/>
    <mergeCell ref="BP48:CI48"/>
    <mergeCell ref="Y49:AF49"/>
    <mergeCell ref="AJ49:AM50"/>
    <mergeCell ref="AN49:AO49"/>
    <mergeCell ref="BZ47:CA47"/>
    <mergeCell ref="CB47:CC47"/>
    <mergeCell ref="CD47:CE47"/>
    <mergeCell ref="CF47:CG47"/>
    <mergeCell ref="CH47:CI47"/>
    <mergeCell ref="CJ47:CK47"/>
    <mergeCell ref="AN47:AO47"/>
    <mergeCell ref="BP47:BQ47"/>
    <mergeCell ref="BR47:BS47"/>
    <mergeCell ref="BT43:BU43"/>
    <mergeCell ref="BV43:BW43"/>
    <mergeCell ref="BX43:BY43"/>
    <mergeCell ref="CL45:CM45"/>
    <mergeCell ref="CN45:CO45"/>
    <mergeCell ref="CP45:CQ45"/>
    <mergeCell ref="A46:V46"/>
    <mergeCell ref="Y46:AG46"/>
    <mergeCell ref="AJ46:AM48"/>
    <mergeCell ref="AN46:AO46"/>
    <mergeCell ref="BB46:BO50"/>
    <mergeCell ref="BP46:BQ46"/>
    <mergeCell ref="BR46:BS46"/>
    <mergeCell ref="BZ45:CA45"/>
    <mergeCell ref="CB45:CC45"/>
    <mergeCell ref="CD45:CE45"/>
    <mergeCell ref="CF45:CG45"/>
    <mergeCell ref="CH45:CI45"/>
    <mergeCell ref="CJ45:CK45"/>
    <mergeCell ref="BB45:BO45"/>
    <mergeCell ref="BP45:BQ45"/>
    <mergeCell ref="BR45:BS45"/>
    <mergeCell ref="BT45:BU45"/>
    <mergeCell ref="BV45:BW45"/>
    <mergeCell ref="BX45:BY45"/>
    <mergeCell ref="A47:G50"/>
    <mergeCell ref="H47:I50"/>
    <mergeCell ref="J47:M48"/>
    <mergeCell ref="N47:S48"/>
    <mergeCell ref="U47:V50"/>
    <mergeCell ref="Y47:AF47"/>
    <mergeCell ref="J49:M50"/>
    <mergeCell ref="CF42:CG42"/>
    <mergeCell ref="CH42:CI42"/>
    <mergeCell ref="X42:Y42"/>
    <mergeCell ref="BB42:BO42"/>
    <mergeCell ref="BP42:BQ42"/>
    <mergeCell ref="BR42:BS42"/>
    <mergeCell ref="BT42:BU42"/>
    <mergeCell ref="BV42:BW42"/>
    <mergeCell ref="CF44:CG44"/>
    <mergeCell ref="CH44:CI44"/>
    <mergeCell ref="CJ44:CK44"/>
    <mergeCell ref="CL44:CM44"/>
    <mergeCell ref="CN44:CO44"/>
    <mergeCell ref="CP44:CQ44"/>
    <mergeCell ref="BT44:BU44"/>
    <mergeCell ref="BV44:BW44"/>
    <mergeCell ref="BX44:BY44"/>
    <mergeCell ref="BZ44:CA44"/>
    <mergeCell ref="CB44:CC44"/>
    <mergeCell ref="CD44:CE44"/>
    <mergeCell ref="CP43:CQ43"/>
    <mergeCell ref="X44:Y44"/>
    <mergeCell ref="Z44:AA44"/>
    <mergeCell ref="BB44:BO44"/>
    <mergeCell ref="BP44:BQ44"/>
    <mergeCell ref="BR44:BS44"/>
    <mergeCell ref="CD43:CE43"/>
    <mergeCell ref="CF43:CG43"/>
    <mergeCell ref="CH43:CI43"/>
    <mergeCell ref="CJ43:CK43"/>
    <mergeCell ref="CL43:CM43"/>
    <mergeCell ref="CN43:CO43"/>
    <mergeCell ref="CF41:CG41"/>
    <mergeCell ref="CH41:CI41"/>
    <mergeCell ref="CJ41:CK41"/>
    <mergeCell ref="CL41:CM41"/>
    <mergeCell ref="CN41:CO41"/>
    <mergeCell ref="CP41:CQ41"/>
    <mergeCell ref="BT41:BU41"/>
    <mergeCell ref="BV41:BW41"/>
    <mergeCell ref="BX41:BY41"/>
    <mergeCell ref="BZ41:CA41"/>
    <mergeCell ref="CB41:CC41"/>
    <mergeCell ref="CD41:CE41"/>
    <mergeCell ref="AY40:BA40"/>
    <mergeCell ref="BB40:BO41"/>
    <mergeCell ref="BP40:CQ40"/>
    <mergeCell ref="B41:P41"/>
    <mergeCell ref="T41:U41"/>
    <mergeCell ref="V41:W41"/>
    <mergeCell ref="X41:Y41"/>
    <mergeCell ref="AY41:BA51"/>
    <mergeCell ref="BP41:BQ41"/>
    <mergeCell ref="BR41:BS41"/>
    <mergeCell ref="BZ43:CA43"/>
    <mergeCell ref="CB43:CC43"/>
    <mergeCell ref="CJ42:CK42"/>
    <mergeCell ref="CL42:CM42"/>
    <mergeCell ref="CN42:CO42"/>
    <mergeCell ref="CP42:CQ42"/>
    <mergeCell ref="B43:P43"/>
    <mergeCell ref="T43:U43"/>
    <mergeCell ref="V43:W43"/>
    <mergeCell ref="X43:Y43"/>
    <mergeCell ref="AP34:AQ34"/>
    <mergeCell ref="Z39:AA39"/>
    <mergeCell ref="B40:P40"/>
    <mergeCell ref="R40:S43"/>
    <mergeCell ref="T40:U40"/>
    <mergeCell ref="V40:W40"/>
    <mergeCell ref="X40:Y40"/>
    <mergeCell ref="Z40:AA43"/>
    <mergeCell ref="B42:P42"/>
    <mergeCell ref="T42:U42"/>
    <mergeCell ref="V42:W42"/>
    <mergeCell ref="CB37:CB38"/>
    <mergeCell ref="CC37:CC38"/>
    <mergeCell ref="CD37:CD38"/>
    <mergeCell ref="CE37:CE38"/>
    <mergeCell ref="A38:A44"/>
    <mergeCell ref="B39:P39"/>
    <mergeCell ref="R39:S39"/>
    <mergeCell ref="T39:U39"/>
    <mergeCell ref="V39:W39"/>
    <mergeCell ref="X39:Y39"/>
    <mergeCell ref="BB43:BO43"/>
    <mergeCell ref="BP43:BQ43"/>
    <mergeCell ref="BX42:BY42"/>
    <mergeCell ref="BZ42:CA42"/>
    <mergeCell ref="CB42:CC42"/>
    <mergeCell ref="CD42:CE42"/>
    <mergeCell ref="B44:P44"/>
    <mergeCell ref="R44:S44"/>
    <mergeCell ref="T44:U44"/>
    <mergeCell ref="V44:W44"/>
    <mergeCell ref="BR43:BS43"/>
    <mergeCell ref="Z33:AA33"/>
    <mergeCell ref="BV35:CA35"/>
    <mergeCell ref="B36:P38"/>
    <mergeCell ref="Q36:AG38"/>
    <mergeCell ref="AH36:AO37"/>
    <mergeCell ref="AP36:AW37"/>
    <mergeCell ref="AY36:BF36"/>
    <mergeCell ref="BI36:BP36"/>
    <mergeCell ref="BQ36:BR36"/>
    <mergeCell ref="BV36:CA36"/>
    <mergeCell ref="BT37:CA38"/>
    <mergeCell ref="BF34:BG34"/>
    <mergeCell ref="BI34:BR34"/>
    <mergeCell ref="BV34:CA34"/>
    <mergeCell ref="CG34:CP34"/>
    <mergeCell ref="BI35:BJ35"/>
    <mergeCell ref="BK35:BL35"/>
    <mergeCell ref="BM35:BN35"/>
    <mergeCell ref="BO35:BP35"/>
    <mergeCell ref="BQ35:BR35"/>
    <mergeCell ref="BT35:BU36"/>
    <mergeCell ref="AR34:AS34"/>
    <mergeCell ref="AT34:AU34"/>
    <mergeCell ref="AV34:AW34"/>
    <mergeCell ref="AX34:AY34"/>
    <mergeCell ref="AZ34:BA34"/>
    <mergeCell ref="BB34:BC34"/>
    <mergeCell ref="AF34:AG34"/>
    <mergeCell ref="AH34:AI34"/>
    <mergeCell ref="AJ34:AK34"/>
    <mergeCell ref="AL34:AM34"/>
    <mergeCell ref="AN34:AO34"/>
    <mergeCell ref="AJ32:AK32"/>
    <mergeCell ref="T34:U34"/>
    <mergeCell ref="V34:W34"/>
    <mergeCell ref="X34:Y34"/>
    <mergeCell ref="Z34:AA34"/>
    <mergeCell ref="AB34:AC34"/>
    <mergeCell ref="AD34:AE34"/>
    <mergeCell ref="CG33:CP33"/>
    <mergeCell ref="B34:C34"/>
    <mergeCell ref="D34:E34"/>
    <mergeCell ref="F34:G34"/>
    <mergeCell ref="H34:I34"/>
    <mergeCell ref="J34:K34"/>
    <mergeCell ref="L34:M34"/>
    <mergeCell ref="N34:O34"/>
    <mergeCell ref="P34:Q34"/>
    <mergeCell ref="R34:S34"/>
    <mergeCell ref="AR33:AS33"/>
    <mergeCell ref="AT33:AU33"/>
    <mergeCell ref="AV33:AW33"/>
    <mergeCell ref="AX33:AY33"/>
    <mergeCell ref="AZ33:BA33"/>
    <mergeCell ref="BB33:BC33"/>
    <mergeCell ref="AF33:AG33"/>
    <mergeCell ref="AH33:AI33"/>
    <mergeCell ref="AJ33:AK33"/>
    <mergeCell ref="AL33:AM33"/>
    <mergeCell ref="AN33:AO33"/>
    <mergeCell ref="AP33:AQ33"/>
    <mergeCell ref="T33:U33"/>
    <mergeCell ref="V33:W33"/>
    <mergeCell ref="X33:Y33"/>
    <mergeCell ref="BT31:CE31"/>
    <mergeCell ref="CG31:CQ31"/>
    <mergeCell ref="B32:C32"/>
    <mergeCell ref="D32:E32"/>
    <mergeCell ref="F32:G32"/>
    <mergeCell ref="H32:I32"/>
    <mergeCell ref="J32:K32"/>
    <mergeCell ref="L32:M32"/>
    <mergeCell ref="N32:O32"/>
    <mergeCell ref="P32:Q32"/>
    <mergeCell ref="AB33:AC33"/>
    <mergeCell ref="AD33:AE33"/>
    <mergeCell ref="CG32:CP32"/>
    <mergeCell ref="B33:C33"/>
    <mergeCell ref="D33:E33"/>
    <mergeCell ref="F33:G33"/>
    <mergeCell ref="H33:I33"/>
    <mergeCell ref="J33:K33"/>
    <mergeCell ref="L33:M33"/>
    <mergeCell ref="N33:O33"/>
    <mergeCell ref="P33:Q33"/>
    <mergeCell ref="R33:S33"/>
    <mergeCell ref="BB32:BC32"/>
    <mergeCell ref="BD32:BE32"/>
    <mergeCell ref="BF32:BG32"/>
    <mergeCell ref="BI32:BR32"/>
    <mergeCell ref="BT32:BU34"/>
    <mergeCell ref="BV32:CA32"/>
    <mergeCell ref="BD33:BE33"/>
    <mergeCell ref="BF33:BG33"/>
    <mergeCell ref="BV33:CA33"/>
    <mergeCell ref="BD34:BE34"/>
    <mergeCell ref="BP29:BQ29"/>
    <mergeCell ref="A31:BG31"/>
    <mergeCell ref="BI31:BR31"/>
    <mergeCell ref="AV29:AW29"/>
    <mergeCell ref="AX29:AY29"/>
    <mergeCell ref="AZ29:BA29"/>
    <mergeCell ref="BB29:BC29"/>
    <mergeCell ref="BD29:BE29"/>
    <mergeCell ref="BF29:BG29"/>
    <mergeCell ref="AJ29:AK29"/>
    <mergeCell ref="AL29:AM29"/>
    <mergeCell ref="AN29:AO29"/>
    <mergeCell ref="AP29:AQ29"/>
    <mergeCell ref="AR29:AS29"/>
    <mergeCell ref="AT29:AU29"/>
    <mergeCell ref="AL32:AM32"/>
    <mergeCell ref="AN32:AO32"/>
    <mergeCell ref="R32:S32"/>
    <mergeCell ref="T32:U32"/>
    <mergeCell ref="V32:W32"/>
    <mergeCell ref="X32:Y32"/>
    <mergeCell ref="Z32:AA32"/>
    <mergeCell ref="AB32:AC32"/>
    <mergeCell ref="AP32:AQ32"/>
    <mergeCell ref="AR32:AS32"/>
    <mergeCell ref="AT32:AU32"/>
    <mergeCell ref="AV32:AW32"/>
    <mergeCell ref="AX32:AY32"/>
    <mergeCell ref="AZ32:BA32"/>
    <mergeCell ref="AD32:AE32"/>
    <mergeCell ref="AF32:AG32"/>
    <mergeCell ref="AH32:AI32"/>
    <mergeCell ref="BT28:BW28"/>
    <mergeCell ref="R29:S29"/>
    <mergeCell ref="T29:U29"/>
    <mergeCell ref="V29:W29"/>
    <mergeCell ref="X29:Y29"/>
    <mergeCell ref="Z29:AA29"/>
    <mergeCell ref="AB29:AC29"/>
    <mergeCell ref="AD29:AE29"/>
    <mergeCell ref="AF29:AG29"/>
    <mergeCell ref="AH29:AI29"/>
    <mergeCell ref="BF28:BG28"/>
    <mergeCell ref="BH28:BI28"/>
    <mergeCell ref="BJ28:BK28"/>
    <mergeCell ref="BL28:BM28"/>
    <mergeCell ref="BN28:BO28"/>
    <mergeCell ref="BP28:BQ28"/>
    <mergeCell ref="AT28:AU28"/>
    <mergeCell ref="AV28:AW28"/>
    <mergeCell ref="AX28:AY28"/>
    <mergeCell ref="AZ28:BA28"/>
    <mergeCell ref="BB28:BC28"/>
    <mergeCell ref="BD28:BE28"/>
    <mergeCell ref="AH28:AI28"/>
    <mergeCell ref="AJ28:AK28"/>
    <mergeCell ref="AL28:AM28"/>
    <mergeCell ref="AN28:AO28"/>
    <mergeCell ref="AP28:AQ28"/>
    <mergeCell ref="AR28:AS28"/>
    <mergeCell ref="BH29:BI29"/>
    <mergeCell ref="BJ29:BK29"/>
    <mergeCell ref="BL29:BM29"/>
    <mergeCell ref="BN29:BO29"/>
    <mergeCell ref="B28:Q29"/>
    <mergeCell ref="R28:S28"/>
    <mergeCell ref="T28:U28"/>
    <mergeCell ref="V28:W28"/>
    <mergeCell ref="X28:Y28"/>
    <mergeCell ref="Z28:AA28"/>
    <mergeCell ref="AB28:AC28"/>
    <mergeCell ref="AD28:AE28"/>
    <mergeCell ref="AF28:AG28"/>
    <mergeCell ref="BD27:BE27"/>
    <mergeCell ref="BF27:BG27"/>
    <mergeCell ref="BH27:BI27"/>
    <mergeCell ref="BJ27:BK27"/>
    <mergeCell ref="BL27:BM27"/>
    <mergeCell ref="BN27:BO27"/>
    <mergeCell ref="AR27:AS27"/>
    <mergeCell ref="AT27:AU27"/>
    <mergeCell ref="AV27:AW27"/>
    <mergeCell ref="AX27:AY27"/>
    <mergeCell ref="AZ27:BA27"/>
    <mergeCell ref="BB27:BC27"/>
    <mergeCell ref="AF27:AG27"/>
    <mergeCell ref="AH27:AI27"/>
    <mergeCell ref="AJ27:AK27"/>
    <mergeCell ref="AL27:AM27"/>
    <mergeCell ref="AN27:AO27"/>
    <mergeCell ref="AP27:AQ27"/>
    <mergeCell ref="B25:Q27"/>
    <mergeCell ref="Z25:AA25"/>
    <mergeCell ref="T25:U25"/>
    <mergeCell ref="V25:W25"/>
    <mergeCell ref="X25:Y25"/>
    <mergeCell ref="BL26:BM26"/>
    <mergeCell ref="BN26:BO26"/>
    <mergeCell ref="BP26:BQ26"/>
    <mergeCell ref="R27:S27"/>
    <mergeCell ref="T27:U27"/>
    <mergeCell ref="V27:W27"/>
    <mergeCell ref="X27:Y27"/>
    <mergeCell ref="Z27:AA27"/>
    <mergeCell ref="AB27:AC27"/>
    <mergeCell ref="AD27:AE27"/>
    <mergeCell ref="AZ26:BA26"/>
    <mergeCell ref="BB26:BC26"/>
    <mergeCell ref="BD26:BE26"/>
    <mergeCell ref="BF26:BG26"/>
    <mergeCell ref="BH26:BI26"/>
    <mergeCell ref="BJ26:BK26"/>
    <mergeCell ref="AN26:AO26"/>
    <mergeCell ref="AP26:AQ26"/>
    <mergeCell ref="AR26:AS26"/>
    <mergeCell ref="AT26:AU26"/>
    <mergeCell ref="AV26:AW26"/>
    <mergeCell ref="AX26:AY26"/>
    <mergeCell ref="AB26:AC26"/>
    <mergeCell ref="AD26:AE26"/>
    <mergeCell ref="AF26:AG26"/>
    <mergeCell ref="AH26:AI26"/>
    <mergeCell ref="AJ26:AK26"/>
    <mergeCell ref="AL26:AM26"/>
    <mergeCell ref="BP27:BQ27"/>
    <mergeCell ref="AP24:AQ24"/>
    <mergeCell ref="AR24:AS24"/>
    <mergeCell ref="AT24:AU24"/>
    <mergeCell ref="BL25:BM25"/>
    <mergeCell ref="BN25:BO25"/>
    <mergeCell ref="BP25:BQ25"/>
    <mergeCell ref="BR25:BS29"/>
    <mergeCell ref="BT25:BW27"/>
    <mergeCell ref="R26:S26"/>
    <mergeCell ref="T26:U26"/>
    <mergeCell ref="V26:W26"/>
    <mergeCell ref="X26:Y26"/>
    <mergeCell ref="Z26:AA26"/>
    <mergeCell ref="AZ25:BA25"/>
    <mergeCell ref="BB25:BC25"/>
    <mergeCell ref="BD25:BE25"/>
    <mergeCell ref="BF25:BG25"/>
    <mergeCell ref="BH25:BI25"/>
    <mergeCell ref="BJ25:BK25"/>
    <mergeCell ref="AN25:AO25"/>
    <mergeCell ref="AP25:AQ25"/>
    <mergeCell ref="AR25:AS25"/>
    <mergeCell ref="AT25:AU25"/>
    <mergeCell ref="AV25:AW25"/>
    <mergeCell ref="AX25:AY25"/>
    <mergeCell ref="AB25:AC25"/>
    <mergeCell ref="AD25:AE25"/>
    <mergeCell ref="AF25:AG25"/>
    <mergeCell ref="AH25:AI25"/>
    <mergeCell ref="AJ25:AK25"/>
    <mergeCell ref="AL25:AM25"/>
    <mergeCell ref="R25:S25"/>
    <mergeCell ref="X24:Y24"/>
    <mergeCell ref="Z24:AA24"/>
    <mergeCell ref="AB24:AC24"/>
    <mergeCell ref="AD24:AE24"/>
    <mergeCell ref="AF24:AG24"/>
    <mergeCell ref="AH24:AI24"/>
    <mergeCell ref="L24:M24"/>
    <mergeCell ref="N24:O24"/>
    <mergeCell ref="P24:Q24"/>
    <mergeCell ref="R24:S24"/>
    <mergeCell ref="T24:U24"/>
    <mergeCell ref="V24:W24"/>
    <mergeCell ref="BJ23:BK23"/>
    <mergeCell ref="BL23:BM23"/>
    <mergeCell ref="BN23:BO23"/>
    <mergeCell ref="BP23:BQ23"/>
    <mergeCell ref="BR23:BS23"/>
    <mergeCell ref="BH24:BI24"/>
    <mergeCell ref="BJ24:BK24"/>
    <mergeCell ref="BL24:BM24"/>
    <mergeCell ref="BN24:BO24"/>
    <mergeCell ref="BP24:BQ24"/>
    <mergeCell ref="BR24:BS24"/>
    <mergeCell ref="AV24:AW24"/>
    <mergeCell ref="AX24:AY24"/>
    <mergeCell ref="AZ24:BA24"/>
    <mergeCell ref="BB24:BC24"/>
    <mergeCell ref="BD24:BE24"/>
    <mergeCell ref="BF24:BG24"/>
    <mergeCell ref="AJ24:AK24"/>
    <mergeCell ref="AL24:AM24"/>
    <mergeCell ref="AN24:AO24"/>
    <mergeCell ref="B24:C24"/>
    <mergeCell ref="D24:E24"/>
    <mergeCell ref="F24:G24"/>
    <mergeCell ref="H24:I24"/>
    <mergeCell ref="J24:K24"/>
    <mergeCell ref="AX23:AY23"/>
    <mergeCell ref="AZ23:BA23"/>
    <mergeCell ref="BB23:BC23"/>
    <mergeCell ref="BD23:BE23"/>
    <mergeCell ref="BF23:BG23"/>
    <mergeCell ref="BH23:BI23"/>
    <mergeCell ref="AL23:AM23"/>
    <mergeCell ref="AN23:AO23"/>
    <mergeCell ref="AP23:AQ23"/>
    <mergeCell ref="AR23:AS23"/>
    <mergeCell ref="AT23:AU23"/>
    <mergeCell ref="AV23:AW23"/>
    <mergeCell ref="Z23:AA23"/>
    <mergeCell ref="AB23:AC23"/>
    <mergeCell ref="AD23:AE23"/>
    <mergeCell ref="AF23:AG23"/>
    <mergeCell ref="AH23:AI23"/>
    <mergeCell ref="AJ23:AK23"/>
    <mergeCell ref="N23:O23"/>
    <mergeCell ref="P23:Q23"/>
    <mergeCell ref="R23:S23"/>
    <mergeCell ref="T23:U23"/>
    <mergeCell ref="V23:W23"/>
    <mergeCell ref="X23:Y23"/>
    <mergeCell ref="B23:C23"/>
    <mergeCell ref="D23:E23"/>
    <mergeCell ref="F23:G23"/>
    <mergeCell ref="H23:I23"/>
    <mergeCell ref="J23:K23"/>
    <mergeCell ref="L23:M23"/>
    <mergeCell ref="BH22:BI22"/>
    <mergeCell ref="BJ22:BK22"/>
    <mergeCell ref="BL22:BM22"/>
    <mergeCell ref="BN22:BO22"/>
    <mergeCell ref="BP22:BQ22"/>
    <mergeCell ref="BR22:BS22"/>
    <mergeCell ref="AV22:AW22"/>
    <mergeCell ref="AX22:AY22"/>
    <mergeCell ref="AZ22:BA22"/>
    <mergeCell ref="BB22:BC22"/>
    <mergeCell ref="BD22:BE22"/>
    <mergeCell ref="BF22:BG22"/>
    <mergeCell ref="AJ22:AK22"/>
    <mergeCell ref="AL22:AM22"/>
    <mergeCell ref="AN22:AO22"/>
    <mergeCell ref="AP22:AQ22"/>
    <mergeCell ref="AR22:AS22"/>
    <mergeCell ref="AT22:AU22"/>
    <mergeCell ref="X22:Y22"/>
    <mergeCell ref="Z22:AA22"/>
    <mergeCell ref="AB22:AC22"/>
    <mergeCell ref="AD22:AE22"/>
    <mergeCell ref="AF22:AG22"/>
    <mergeCell ref="AH22:AI22"/>
    <mergeCell ref="L22:M22"/>
    <mergeCell ref="N22:O22"/>
    <mergeCell ref="P22:Q22"/>
    <mergeCell ref="R22:S22"/>
    <mergeCell ref="T22:U22"/>
    <mergeCell ref="V22:W22"/>
    <mergeCell ref="BJ21:BK21"/>
    <mergeCell ref="BL21:BM21"/>
    <mergeCell ref="BN21:BO21"/>
    <mergeCell ref="BP21:BQ21"/>
    <mergeCell ref="BR21:BS21"/>
    <mergeCell ref="B22:C22"/>
    <mergeCell ref="D22:E22"/>
    <mergeCell ref="F22:G22"/>
    <mergeCell ref="H22:I22"/>
    <mergeCell ref="J22:K22"/>
    <mergeCell ref="AX21:AY21"/>
    <mergeCell ref="AZ21:BA21"/>
    <mergeCell ref="BB21:BC21"/>
    <mergeCell ref="BD21:BE21"/>
    <mergeCell ref="BF21:BG21"/>
    <mergeCell ref="BH21:BI21"/>
    <mergeCell ref="AL21:AM21"/>
    <mergeCell ref="AN21:AO21"/>
    <mergeCell ref="AP21:AQ21"/>
    <mergeCell ref="AR21:AS21"/>
    <mergeCell ref="AT21:AU21"/>
    <mergeCell ref="AV21:AW21"/>
    <mergeCell ref="Z21:AA21"/>
    <mergeCell ref="AB21:AC21"/>
    <mergeCell ref="AD21:AE21"/>
    <mergeCell ref="AF21:AG21"/>
    <mergeCell ref="AH21:AI21"/>
    <mergeCell ref="AJ21:AK21"/>
    <mergeCell ref="N21:O21"/>
    <mergeCell ref="P21:Q21"/>
    <mergeCell ref="R21:S21"/>
    <mergeCell ref="T21:U21"/>
    <mergeCell ref="V21:W21"/>
    <mergeCell ref="X21:Y21"/>
    <mergeCell ref="B21:C21"/>
    <mergeCell ref="D21:E21"/>
    <mergeCell ref="F21:G21"/>
    <mergeCell ref="H21:I21"/>
    <mergeCell ref="J21:K21"/>
    <mergeCell ref="L21:M21"/>
    <mergeCell ref="BH20:BI20"/>
    <mergeCell ref="BJ20:BK20"/>
    <mergeCell ref="BL20:BM20"/>
    <mergeCell ref="BN20:BO20"/>
    <mergeCell ref="BP20:BQ20"/>
    <mergeCell ref="BR20:BS20"/>
    <mergeCell ref="AV20:AW20"/>
    <mergeCell ref="AX20:AY20"/>
    <mergeCell ref="AZ20:BA20"/>
    <mergeCell ref="BB20:BC20"/>
    <mergeCell ref="BD20:BE20"/>
    <mergeCell ref="BF20:BG20"/>
    <mergeCell ref="AJ20:AK20"/>
    <mergeCell ref="AL20:AM20"/>
    <mergeCell ref="AN20:AO20"/>
    <mergeCell ref="AP20:AQ20"/>
    <mergeCell ref="AR20:AS20"/>
    <mergeCell ref="AT20:AU20"/>
    <mergeCell ref="X20:Y20"/>
    <mergeCell ref="Z20:AA20"/>
    <mergeCell ref="AB20:AC20"/>
    <mergeCell ref="AD20:AE20"/>
    <mergeCell ref="AF20:AG20"/>
    <mergeCell ref="AH20:AI20"/>
    <mergeCell ref="L20:M20"/>
    <mergeCell ref="N20:O20"/>
    <mergeCell ref="P20:Q20"/>
    <mergeCell ref="R20:S20"/>
    <mergeCell ref="T20:U20"/>
    <mergeCell ref="V20:W20"/>
    <mergeCell ref="BJ19:BK19"/>
    <mergeCell ref="BL19:BM19"/>
    <mergeCell ref="BN19:BO19"/>
    <mergeCell ref="BP19:BQ19"/>
    <mergeCell ref="BR19:BS19"/>
    <mergeCell ref="B20:C20"/>
    <mergeCell ref="D20:E20"/>
    <mergeCell ref="F20:G20"/>
    <mergeCell ref="H20:I20"/>
    <mergeCell ref="J20:K20"/>
    <mergeCell ref="AX19:AY19"/>
    <mergeCell ref="AZ19:BA19"/>
    <mergeCell ref="BB19:BC19"/>
    <mergeCell ref="BD19:BE19"/>
    <mergeCell ref="BF19:BG19"/>
    <mergeCell ref="BH19:BI19"/>
    <mergeCell ref="AL19:AM19"/>
    <mergeCell ref="AN19:AO19"/>
    <mergeCell ref="AP19:AQ19"/>
    <mergeCell ref="AR19:AS19"/>
    <mergeCell ref="AT19:AU19"/>
    <mergeCell ref="AV19:AW19"/>
    <mergeCell ref="Z19:AA19"/>
    <mergeCell ref="AB19:AC19"/>
    <mergeCell ref="AD19:AE19"/>
    <mergeCell ref="AF19:AG19"/>
    <mergeCell ref="AH19:AI19"/>
    <mergeCell ref="AJ19:AK19"/>
    <mergeCell ref="N19:O19"/>
    <mergeCell ref="P19:Q19"/>
    <mergeCell ref="R19:S19"/>
    <mergeCell ref="T19:U19"/>
    <mergeCell ref="V19:W19"/>
    <mergeCell ref="X19:Y19"/>
    <mergeCell ref="B19:C19"/>
    <mergeCell ref="D19:E19"/>
    <mergeCell ref="F19:G19"/>
    <mergeCell ref="H19:I19"/>
    <mergeCell ref="J19:K19"/>
    <mergeCell ref="L19:M19"/>
    <mergeCell ref="BH18:BI18"/>
    <mergeCell ref="BJ18:BK18"/>
    <mergeCell ref="L18:M18"/>
    <mergeCell ref="N18:O18"/>
    <mergeCell ref="P18:Q18"/>
    <mergeCell ref="R18:S18"/>
    <mergeCell ref="T18:U18"/>
    <mergeCell ref="V18:W18"/>
    <mergeCell ref="BL18:BM18"/>
    <mergeCell ref="BN18:BO18"/>
    <mergeCell ref="BP18:BQ18"/>
    <mergeCell ref="BR18:BS18"/>
    <mergeCell ref="AV18:AW18"/>
    <mergeCell ref="AX18:AY18"/>
    <mergeCell ref="AZ18:BA18"/>
    <mergeCell ref="BB18:BC18"/>
    <mergeCell ref="BD18:BE18"/>
    <mergeCell ref="BF18:BG18"/>
    <mergeCell ref="AJ18:AK18"/>
    <mergeCell ref="AL18:AM18"/>
    <mergeCell ref="AN18:AO18"/>
    <mergeCell ref="AP18:AQ18"/>
    <mergeCell ref="AR18:AS18"/>
    <mergeCell ref="AT18:AU18"/>
    <mergeCell ref="X18:Y18"/>
    <mergeCell ref="Z18:AA18"/>
    <mergeCell ref="AB18:AC18"/>
    <mergeCell ref="AD18:AE18"/>
    <mergeCell ref="AF18:AG18"/>
    <mergeCell ref="AH18:AI18"/>
    <mergeCell ref="BJ17:BK17"/>
    <mergeCell ref="BL17:BM17"/>
    <mergeCell ref="BN17:BO17"/>
    <mergeCell ref="BP17:BQ17"/>
    <mergeCell ref="BR17:BS17"/>
    <mergeCell ref="B18:C18"/>
    <mergeCell ref="D18:E18"/>
    <mergeCell ref="F18:G18"/>
    <mergeCell ref="H18:I18"/>
    <mergeCell ref="J18:K18"/>
    <mergeCell ref="AX17:AY17"/>
    <mergeCell ref="AZ17:BA17"/>
    <mergeCell ref="BB17:BC17"/>
    <mergeCell ref="BD17:BE17"/>
    <mergeCell ref="BF17:BG17"/>
    <mergeCell ref="BH17:BI17"/>
    <mergeCell ref="AL17:AM17"/>
    <mergeCell ref="AN17:AO17"/>
    <mergeCell ref="AP17:AQ17"/>
    <mergeCell ref="AR17:AS17"/>
    <mergeCell ref="AT17:AU17"/>
    <mergeCell ref="AV17:AW17"/>
    <mergeCell ref="Z17:AA17"/>
    <mergeCell ref="AB17:AC17"/>
    <mergeCell ref="AD17:AE17"/>
    <mergeCell ref="AF17:AG17"/>
    <mergeCell ref="AH17:AI17"/>
    <mergeCell ref="AJ17:AK17"/>
    <mergeCell ref="N17:O17"/>
    <mergeCell ref="P17:Q17"/>
    <mergeCell ref="R17:S17"/>
    <mergeCell ref="T17:U17"/>
    <mergeCell ref="V17:W17"/>
    <mergeCell ref="X17:Y17"/>
    <mergeCell ref="B17:C17"/>
    <mergeCell ref="D17:E17"/>
    <mergeCell ref="F17:G17"/>
    <mergeCell ref="H17:I17"/>
    <mergeCell ref="J17:K17"/>
    <mergeCell ref="L17:M17"/>
    <mergeCell ref="BH16:BI16"/>
    <mergeCell ref="BJ16:BK16"/>
    <mergeCell ref="BL16:BM16"/>
    <mergeCell ref="BN16:BO16"/>
    <mergeCell ref="BP16:BQ16"/>
    <mergeCell ref="BR16:BS16"/>
    <mergeCell ref="AV16:AW16"/>
    <mergeCell ref="AX16:AY16"/>
    <mergeCell ref="AZ16:BA16"/>
    <mergeCell ref="BB16:BC16"/>
    <mergeCell ref="BD16:BE16"/>
    <mergeCell ref="BF16:BG16"/>
    <mergeCell ref="AJ16:AK16"/>
    <mergeCell ref="AL16:AM16"/>
    <mergeCell ref="AN16:AO16"/>
    <mergeCell ref="AP16:AQ16"/>
    <mergeCell ref="AR16:AS16"/>
    <mergeCell ref="AT16:AU16"/>
    <mergeCell ref="X16:Y16"/>
    <mergeCell ref="Z16:AA16"/>
    <mergeCell ref="AB16:AC16"/>
    <mergeCell ref="AD16:AE16"/>
    <mergeCell ref="AF16:AG16"/>
    <mergeCell ref="AH16:AI16"/>
    <mergeCell ref="L16:M16"/>
    <mergeCell ref="N16:O16"/>
    <mergeCell ref="P16:Q16"/>
    <mergeCell ref="R16:S16"/>
    <mergeCell ref="T16:U16"/>
    <mergeCell ref="V16:W16"/>
    <mergeCell ref="BJ15:BK15"/>
    <mergeCell ref="BL15:BM15"/>
    <mergeCell ref="BN15:BO15"/>
    <mergeCell ref="BP15:BQ15"/>
    <mergeCell ref="BR15:BS15"/>
    <mergeCell ref="B16:C16"/>
    <mergeCell ref="D16:E16"/>
    <mergeCell ref="F16:G16"/>
    <mergeCell ref="H16:I16"/>
    <mergeCell ref="J16:K16"/>
    <mergeCell ref="AX15:AY15"/>
    <mergeCell ref="AZ15:BA15"/>
    <mergeCell ref="BB15:BC15"/>
    <mergeCell ref="BD15:BE15"/>
    <mergeCell ref="BF15:BG15"/>
    <mergeCell ref="BH15:BI15"/>
    <mergeCell ref="AL15:AM15"/>
    <mergeCell ref="AN15:AO15"/>
    <mergeCell ref="AP15:AQ15"/>
    <mergeCell ref="AR15:AS15"/>
    <mergeCell ref="AT15:AU15"/>
    <mergeCell ref="AV15:AW15"/>
    <mergeCell ref="Z15:AA15"/>
    <mergeCell ref="AB15:AC15"/>
    <mergeCell ref="AD15:AE15"/>
    <mergeCell ref="AF15:AG15"/>
    <mergeCell ref="N15:O15"/>
    <mergeCell ref="P15:Q15"/>
    <mergeCell ref="R15:S15"/>
    <mergeCell ref="T15:U15"/>
    <mergeCell ref="V15:W15"/>
    <mergeCell ref="X15:Y15"/>
    <mergeCell ref="B15:C15"/>
    <mergeCell ref="D15:E15"/>
    <mergeCell ref="F15:G15"/>
    <mergeCell ref="H15:I15"/>
    <mergeCell ref="J15:K15"/>
    <mergeCell ref="L15:M15"/>
    <mergeCell ref="B14:Q14"/>
    <mergeCell ref="R14:BQ14"/>
    <mergeCell ref="T13:U13"/>
    <mergeCell ref="V13:W13"/>
    <mergeCell ref="X13:Y13"/>
    <mergeCell ref="Z13:AA13"/>
    <mergeCell ref="AB13:AC13"/>
    <mergeCell ref="AD13:AE13"/>
    <mergeCell ref="B13:C13"/>
    <mergeCell ref="D13:E13"/>
    <mergeCell ref="F13:G13"/>
    <mergeCell ref="H13:I13"/>
    <mergeCell ref="BH13:BI13"/>
    <mergeCell ref="BJ13:BK13"/>
    <mergeCell ref="BL13:BM13"/>
    <mergeCell ref="BN13:BO13"/>
    <mergeCell ref="AR13:AS13"/>
    <mergeCell ref="AT13:AU13"/>
    <mergeCell ref="AF13:AG13"/>
    <mergeCell ref="J13:K13"/>
    <mergeCell ref="BT14:BW14"/>
    <mergeCell ref="BX14:CE14"/>
    <mergeCell ref="CF14:CQ14"/>
    <mergeCell ref="BD13:BE13"/>
    <mergeCell ref="BF13:BG13"/>
    <mergeCell ref="AH15:AI15"/>
    <mergeCell ref="AJ15:AK15"/>
    <mergeCell ref="AV13:AW13"/>
    <mergeCell ref="AX13:AY13"/>
    <mergeCell ref="AZ13:BA13"/>
    <mergeCell ref="BB13:BC13"/>
    <mergeCell ref="BP13:BQ13"/>
    <mergeCell ref="BJ9:BK9"/>
    <mergeCell ref="AT9:AU9"/>
    <mergeCell ref="AV9:AW9"/>
    <mergeCell ref="CF12:CQ12"/>
    <mergeCell ref="AH13:AI13"/>
    <mergeCell ref="AJ13:AK13"/>
    <mergeCell ref="AL13:AM13"/>
    <mergeCell ref="AN13:AO13"/>
    <mergeCell ref="AP13:AQ13"/>
    <mergeCell ref="AB9:AC9"/>
    <mergeCell ref="AD9:AE9"/>
    <mergeCell ref="AF9:AG9"/>
    <mergeCell ref="AH9:AI9"/>
    <mergeCell ref="AJ9:AK9"/>
    <mergeCell ref="N9:O9"/>
    <mergeCell ref="P9:Q9"/>
    <mergeCell ref="CB9:CC9"/>
    <mergeCell ref="CD9:CE9"/>
    <mergeCell ref="CF9:CG9"/>
    <mergeCell ref="CH9:CI9"/>
    <mergeCell ref="BL9:BM9"/>
    <mergeCell ref="BN9:BO9"/>
    <mergeCell ref="BP9:BQ9"/>
    <mergeCell ref="BR9:BS9"/>
    <mergeCell ref="BT9:BU9"/>
    <mergeCell ref="BV9:BW9"/>
    <mergeCell ref="AD7:AE8"/>
    <mergeCell ref="AF7:AG8"/>
    <mergeCell ref="A7:A9"/>
    <mergeCell ref="B7:C8"/>
    <mergeCell ref="D7:E8"/>
    <mergeCell ref="F7:G8"/>
    <mergeCell ref="H7:I8"/>
    <mergeCell ref="L13:M13"/>
    <mergeCell ref="N13:O13"/>
    <mergeCell ref="P13:Q13"/>
    <mergeCell ref="R13:S13"/>
    <mergeCell ref="CJ9:CK9"/>
    <mergeCell ref="CL9:CM9"/>
    <mergeCell ref="CN9:CO9"/>
    <mergeCell ref="CP9:CQ9"/>
    <mergeCell ref="B11:BQ12"/>
    <mergeCell ref="BR11:BS14"/>
    <mergeCell ref="BT11:BW12"/>
    <mergeCell ref="BX11:CE11"/>
    <mergeCell ref="CF11:CQ11"/>
    <mergeCell ref="BX12:CE12"/>
    <mergeCell ref="BX9:BY9"/>
    <mergeCell ref="BZ9:CA9"/>
    <mergeCell ref="J7:K8"/>
    <mergeCell ref="L7:M8"/>
    <mergeCell ref="N7:O8"/>
    <mergeCell ref="P7:Q8"/>
    <mergeCell ref="AL9:AM9"/>
    <mergeCell ref="AN9:AO9"/>
    <mergeCell ref="AP9:AQ9"/>
    <mergeCell ref="AR9:AS9"/>
    <mergeCell ref="Z9:AA9"/>
    <mergeCell ref="B9:C9"/>
    <mergeCell ref="D9:E9"/>
    <mergeCell ref="F9:G9"/>
    <mergeCell ref="H9:I9"/>
    <mergeCell ref="J9:K9"/>
    <mergeCell ref="L9:M9"/>
    <mergeCell ref="AT7:AU8"/>
    <mergeCell ref="AV7:AW8"/>
    <mergeCell ref="AZ7:BC9"/>
    <mergeCell ref="BD7:BU8"/>
    <mergeCell ref="BV7:CQ7"/>
    <mergeCell ref="BV8:CQ8"/>
    <mergeCell ref="BD9:BE9"/>
    <mergeCell ref="BF9:BG9"/>
    <mergeCell ref="BH9:BI9"/>
    <mergeCell ref="CP4:CQ4"/>
    <mergeCell ref="AH7:AI8"/>
    <mergeCell ref="AJ7:AK8"/>
    <mergeCell ref="AL7:AM8"/>
    <mergeCell ref="AN7:AO8"/>
    <mergeCell ref="AP7:AQ8"/>
    <mergeCell ref="AR7:AS8"/>
    <mergeCell ref="R9:S9"/>
    <mergeCell ref="R7:S8"/>
    <mergeCell ref="T7:U8"/>
    <mergeCell ref="T9:U9"/>
    <mergeCell ref="V9:W9"/>
    <mergeCell ref="X9:Y9"/>
    <mergeCell ref="V7:W8"/>
    <mergeCell ref="X7:Y8"/>
    <mergeCell ref="Z7:AA8"/>
    <mergeCell ref="AB7:AC8"/>
    <mergeCell ref="BY3:CJ3"/>
    <mergeCell ref="CL3:CQ3"/>
    <mergeCell ref="H4:Q5"/>
    <mergeCell ref="BJ4:BM4"/>
    <mergeCell ref="BO4:BR4"/>
    <mergeCell ref="BT4:BU4"/>
    <mergeCell ref="BV4:BW4"/>
    <mergeCell ref="BY4:BZ4"/>
    <mergeCell ref="CA4:CB4"/>
    <mergeCell ref="CC4:CD4"/>
    <mergeCell ref="BM1:CD1"/>
    <mergeCell ref="CL1:CQ1"/>
    <mergeCell ref="F2:I3"/>
    <mergeCell ref="J2:V3"/>
    <mergeCell ref="W2:AJ2"/>
    <mergeCell ref="BM2:CD2"/>
    <mergeCell ref="W3:AG3"/>
    <mergeCell ref="BJ3:BM3"/>
    <mergeCell ref="BO3:BR3"/>
    <mergeCell ref="BT3:BW3"/>
    <mergeCell ref="R5:S5"/>
    <mergeCell ref="AD5:AE5"/>
    <mergeCell ref="AF5:AG5"/>
    <mergeCell ref="AI5:AJ5"/>
    <mergeCell ref="AL5:AM5"/>
    <mergeCell ref="CE4:CF4"/>
    <mergeCell ref="CG4:CH4"/>
    <mergeCell ref="CI4:CJ4"/>
    <mergeCell ref="CL4:CM4"/>
    <mergeCell ref="CN4:CO4"/>
  </mergeCells>
  <phoneticPr fontId="4"/>
  <conditionalFormatting sqref="A7:A9">
    <cfRule type="expression" dxfId="28" priority="20">
      <formula>OR($B$7="",$B$9="")</formula>
    </cfRule>
  </conditionalFormatting>
  <conditionalFormatting sqref="BJ3:BM3">
    <cfRule type="expression" dxfId="27" priority="19">
      <formula>$BJ$4=""</formula>
    </cfRule>
  </conditionalFormatting>
  <conditionalFormatting sqref="BY3:CJ3">
    <cfRule type="expression" dxfId="26" priority="18">
      <formula>OR($BY$4="",$CA$4="",$CC$4="",$CE$4="",$CG$4="",$CI$4="")</formula>
    </cfRule>
  </conditionalFormatting>
  <conditionalFormatting sqref="AZ7:BC9">
    <cfRule type="expression" dxfId="25" priority="17">
      <formula>OR($BD$9="",$BV$8="",$BV$9="")</formula>
    </cfRule>
  </conditionalFormatting>
  <conditionalFormatting sqref="A11:A29">
    <cfRule type="expression" dxfId="24" priority="16">
      <formula>OR($B$13="",$BW$13="",$BX$13="",$CF$13="")</formula>
    </cfRule>
  </conditionalFormatting>
  <conditionalFormatting sqref="BI31:BR31">
    <cfRule type="expression" dxfId="23" priority="15">
      <formula>OR($BR$33="",$BQ$35="",$BQ$36="")</formula>
    </cfRule>
  </conditionalFormatting>
  <conditionalFormatting sqref="BT31:CE31">
    <cfRule type="expression" dxfId="22" priority="14">
      <formula>OR($CE$33="",$CE$35="",$CE$36="")</formula>
    </cfRule>
  </conditionalFormatting>
  <conditionalFormatting sqref="CG31:CQ31">
    <cfRule type="expression" dxfId="21" priority="13">
      <formula>AND($CQ$32:$CQ$34="")</formula>
    </cfRule>
  </conditionalFormatting>
  <conditionalFormatting sqref="BF53:BS53">
    <cfRule type="expression" dxfId="20" priority="11">
      <formula>AND($AG$41&lt;&gt;"",$BL$54:$BL$63="",$BS$54:$BS$64="")</formula>
    </cfRule>
    <cfRule type="expression" dxfId="19" priority="12">
      <formula>AND($BL$54:$BL$63="",$BS$54:$BS$64="")</formula>
    </cfRule>
  </conditionalFormatting>
  <conditionalFormatting sqref="BV53:CE53">
    <cfRule type="expression" dxfId="18" priority="9">
      <formula>AND($AG$43&lt;&gt;"",$CE$54:$CE$61="")</formula>
    </cfRule>
    <cfRule type="expression" dxfId="17" priority="10">
      <formula>AND($CE$54:$CE$61="")</formula>
    </cfRule>
  </conditionalFormatting>
  <conditionalFormatting sqref="CF53:CO53">
    <cfRule type="expression" dxfId="16" priority="8">
      <formula>AND($CO$54:$CO$61="")</formula>
    </cfRule>
  </conditionalFormatting>
  <conditionalFormatting sqref="BV63:CO63">
    <cfRule type="expression" dxfId="15" priority="7">
      <formula>AND($CE$64:$CE$71="",$CO$64:$CO$71="")</formula>
    </cfRule>
  </conditionalFormatting>
  <conditionalFormatting sqref="BF66:BS66">
    <cfRule type="expression" dxfId="14" priority="6">
      <formula>OR(AND($BR$68="",$BS$68=""),AND($BR$69="",$BS$69=""),AND($BR$70="",$BS$70=""))</formula>
    </cfRule>
  </conditionalFormatting>
  <conditionalFormatting sqref="A46:V46">
    <cfRule type="expression" dxfId="13" priority="5">
      <formula>OR(AND($H$51:$I$70=""),AND($T$51:$T$70=""),AND($V$51:$V$70=""))</formula>
    </cfRule>
  </conditionalFormatting>
  <conditionalFormatting sqref="Y46:AG46">
    <cfRule type="expression" dxfId="12" priority="4">
      <formula>AND($AG$47:$AG$50="")</formula>
    </cfRule>
  </conditionalFormatting>
  <conditionalFormatting sqref="BR11:BS14">
    <cfRule type="expression" dxfId="11" priority="3">
      <formula>AND($B$15&lt;&gt;"",$BR$15:$BS$24="")</formula>
    </cfRule>
  </conditionalFormatting>
  <conditionalFormatting sqref="AY40:BA51">
    <cfRule type="expression" dxfId="10" priority="1">
      <formula>AND($BP$42:$CQ$45="",$BP$47:$CQ$47="",$BP$50:$CI$51="")</formula>
    </cfRule>
  </conditionalFormatting>
  <conditionalFormatting sqref="A36:A44">
    <cfRule type="expression" dxfId="9" priority="21">
      <formula>OR(AND($AG$39:$AG$44=""),AND($AO$39:$AO$44=""),AND($AW$39:$AW$44=""))</formula>
    </cfRule>
  </conditionalFormatting>
  <conditionalFormatting sqref="AY36">
    <cfRule type="expression" dxfId="8" priority="22">
      <formula>$BF$38=""</formula>
    </cfRule>
  </conditionalFormatting>
  <conditionalFormatting sqref="A31:BG31">
    <cfRule type="expression" dxfId="7" priority="23">
      <formula>AND($BF$38&lt;&gt;"",$B$34:$BG$34="")</formula>
    </cfRule>
    <cfRule type="expression" dxfId="6" priority="24">
      <formula>AND($AG$39&lt;&gt;"",B$33:$BG$33="")</formula>
    </cfRule>
    <cfRule type="expression" dxfId="5" priority="25">
      <formula>$B$33:$BG$34=""</formula>
    </cfRule>
  </conditionalFormatting>
  <conditionalFormatting sqref="Y52:AG52">
    <cfRule type="expression" dxfId="4" priority="2">
      <formula>AND(#REF!&gt;0,$AG$53:$AG$69="",$AR$46:$AR$71="",$BC$53:$BC$70="")</formula>
    </cfRule>
  </conditionalFormatting>
  <printOptions horizontalCentered="1" verticalCentered="1"/>
  <pageMargins left="0" right="0" top="0.39370078740157483" bottom="0" header="0.31496062992125984" footer="0"/>
  <pageSetup paperSize="9" scale="50" firstPageNumber="0" pageOrder="overThenDown" orientation="portrait" useFirstPageNumber="1"/>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1:CR79"/>
  <sheetViews>
    <sheetView showGridLines="0" zoomScaleNormal="100" zoomScaleSheetLayoutView="100" workbookViewId="0"/>
  </sheetViews>
  <sheetFormatPr defaultRowHeight="13.5"/>
  <cols>
    <col min="1" max="1" width="4" style="206" customWidth="1"/>
    <col min="2" max="95" width="2.125" style="206" customWidth="1"/>
    <col min="96" max="96" width="1.375" style="206" customWidth="1"/>
    <col min="97" max="16384" width="9" style="206"/>
  </cols>
  <sheetData>
    <row r="1" spans="1:95" s="427" customFormat="1" ht="20.25" customHeight="1">
      <c r="A1" s="426"/>
      <c r="H1" s="428" t="s">
        <v>721</v>
      </c>
      <c r="I1" s="429" t="s">
        <v>0</v>
      </c>
      <c r="J1" s="430"/>
      <c r="K1" s="430"/>
      <c r="L1" s="430"/>
      <c r="M1" s="430"/>
      <c r="N1" s="430"/>
      <c r="O1" s="430"/>
      <c r="P1" s="430"/>
      <c r="Q1" s="431"/>
      <c r="R1" s="430"/>
      <c r="S1" s="430"/>
      <c r="T1" s="430"/>
      <c r="U1" s="430"/>
      <c r="V1" s="430"/>
      <c r="BM1" s="914" t="s">
        <v>1</v>
      </c>
      <c r="BN1" s="914"/>
      <c r="BO1" s="914"/>
      <c r="BP1" s="914"/>
      <c r="BQ1" s="914"/>
      <c r="BR1" s="914"/>
      <c r="BS1" s="914"/>
      <c r="BT1" s="914"/>
      <c r="BU1" s="914"/>
      <c r="BV1" s="914"/>
      <c r="BW1" s="914"/>
      <c r="BX1" s="914"/>
      <c r="BY1" s="914"/>
      <c r="BZ1" s="914"/>
      <c r="CA1" s="914"/>
      <c r="CB1" s="914"/>
      <c r="CC1" s="914"/>
      <c r="CD1" s="914"/>
      <c r="CL1" s="915"/>
      <c r="CM1" s="915"/>
      <c r="CN1" s="915"/>
      <c r="CO1" s="915"/>
      <c r="CP1" s="915"/>
      <c r="CQ1" s="915"/>
    </row>
    <row r="2" spans="1:95" s="436" customFormat="1" ht="23.25" customHeight="1">
      <c r="A2" s="432"/>
      <c r="B2" s="432"/>
      <c r="C2" s="433"/>
      <c r="D2" s="433"/>
      <c r="E2" s="433"/>
      <c r="F2" s="1350" t="s">
        <v>2036</v>
      </c>
      <c r="G2" s="1351"/>
      <c r="H2" s="1351"/>
      <c r="I2" s="1352"/>
      <c r="J2" s="922" t="s">
        <v>3</v>
      </c>
      <c r="K2" s="923"/>
      <c r="L2" s="923"/>
      <c r="M2" s="923"/>
      <c r="N2" s="923"/>
      <c r="O2" s="923"/>
      <c r="P2" s="924"/>
      <c r="Q2" s="924"/>
      <c r="R2" s="924"/>
      <c r="S2" s="924"/>
      <c r="T2" s="924"/>
      <c r="U2" s="924"/>
      <c r="V2" s="924"/>
      <c r="W2" s="925" t="s">
        <v>4</v>
      </c>
      <c r="X2" s="925"/>
      <c r="Y2" s="925"/>
      <c r="Z2" s="925"/>
      <c r="AA2" s="925"/>
      <c r="AB2" s="925"/>
      <c r="AC2" s="925"/>
      <c r="AD2" s="925"/>
      <c r="AE2" s="925"/>
      <c r="AF2" s="925"/>
      <c r="AG2" s="925"/>
      <c r="AH2" s="925"/>
      <c r="AI2" s="925"/>
      <c r="AJ2" s="925"/>
      <c r="AK2" s="434"/>
      <c r="AL2" s="434"/>
      <c r="AM2" s="434"/>
      <c r="AN2" s="434"/>
      <c r="AO2" s="434"/>
      <c r="AP2" s="434"/>
      <c r="AQ2" s="434"/>
      <c r="AR2" s="434"/>
      <c r="AS2" s="434"/>
      <c r="AT2" s="434"/>
      <c r="AU2" s="434"/>
      <c r="AV2" s="434"/>
      <c r="AW2" s="434"/>
      <c r="AX2" s="434"/>
      <c r="AY2" s="435"/>
      <c r="AZ2" s="435"/>
      <c r="BA2" s="435"/>
      <c r="BB2" s="435"/>
      <c r="BM2" s="926" t="s">
        <v>5</v>
      </c>
      <c r="BN2" s="926"/>
      <c r="BO2" s="926"/>
      <c r="BP2" s="926"/>
      <c r="BQ2" s="926"/>
      <c r="BR2" s="926"/>
      <c r="BS2" s="926"/>
      <c r="BT2" s="926"/>
      <c r="BU2" s="926"/>
      <c r="BV2" s="926"/>
      <c r="BW2" s="926"/>
      <c r="BX2" s="926"/>
      <c r="BY2" s="926"/>
      <c r="BZ2" s="926"/>
      <c r="CA2" s="926"/>
      <c r="CB2" s="926"/>
      <c r="CC2" s="926"/>
      <c r="CD2" s="926"/>
    </row>
    <row r="3" spans="1:95" s="436" customFormat="1" ht="23.25" customHeight="1">
      <c r="A3" s="432"/>
      <c r="B3" s="432"/>
      <c r="C3" s="433"/>
      <c r="D3" s="433"/>
      <c r="E3" s="433"/>
      <c r="F3" s="1353"/>
      <c r="G3" s="1354"/>
      <c r="H3" s="1354"/>
      <c r="I3" s="1355"/>
      <c r="J3" s="922"/>
      <c r="K3" s="923"/>
      <c r="L3" s="923"/>
      <c r="M3" s="923"/>
      <c r="N3" s="923"/>
      <c r="O3" s="923"/>
      <c r="P3" s="924"/>
      <c r="Q3" s="924"/>
      <c r="R3" s="924"/>
      <c r="S3" s="924"/>
      <c r="T3" s="924"/>
      <c r="U3" s="924"/>
      <c r="V3" s="924"/>
      <c r="W3" s="927" t="s">
        <v>6</v>
      </c>
      <c r="X3" s="927"/>
      <c r="Y3" s="927"/>
      <c r="Z3" s="927"/>
      <c r="AA3" s="927"/>
      <c r="AB3" s="927"/>
      <c r="AC3" s="927"/>
      <c r="AD3" s="927"/>
      <c r="AE3" s="927"/>
      <c r="AF3" s="927"/>
      <c r="AG3" s="927"/>
      <c r="AH3" s="437"/>
      <c r="AI3" s="437"/>
      <c r="AJ3" s="438" t="s">
        <v>7</v>
      </c>
      <c r="AK3" s="438"/>
      <c r="AL3" s="439"/>
      <c r="AM3" s="439"/>
      <c r="AN3" s="439"/>
      <c r="AO3" s="439"/>
      <c r="AP3" s="439"/>
      <c r="AQ3" s="439"/>
      <c r="AR3" s="439"/>
      <c r="AS3" s="439"/>
      <c r="AT3" s="439"/>
      <c r="AU3" s="439"/>
      <c r="AV3" s="439"/>
      <c r="AW3" s="440"/>
      <c r="AX3" s="440"/>
      <c r="AY3" s="440"/>
      <c r="AZ3" s="440"/>
      <c r="BA3" s="440"/>
      <c r="BB3" s="440"/>
      <c r="BC3" s="440"/>
      <c r="BD3" s="441"/>
      <c r="BE3" s="441"/>
      <c r="BJ3" s="898" t="s">
        <v>8</v>
      </c>
      <c r="BK3" s="899"/>
      <c r="BL3" s="899"/>
      <c r="BM3" s="900"/>
      <c r="BN3" s="441"/>
      <c r="BO3" s="898" t="s">
        <v>9</v>
      </c>
      <c r="BP3" s="899"/>
      <c r="BQ3" s="899"/>
      <c r="BR3" s="900"/>
      <c r="BT3" s="898" t="s">
        <v>10</v>
      </c>
      <c r="BU3" s="899"/>
      <c r="BV3" s="899"/>
      <c r="BW3" s="900"/>
      <c r="BY3" s="895" t="s">
        <v>11</v>
      </c>
      <c r="BZ3" s="896"/>
      <c r="CA3" s="896"/>
      <c r="CB3" s="896"/>
      <c r="CC3" s="896"/>
      <c r="CD3" s="896"/>
      <c r="CE3" s="896"/>
      <c r="CF3" s="896"/>
      <c r="CG3" s="896"/>
      <c r="CH3" s="896"/>
      <c r="CI3" s="896"/>
      <c r="CJ3" s="897"/>
      <c r="CL3" s="898" t="s">
        <v>12</v>
      </c>
      <c r="CM3" s="899"/>
      <c r="CN3" s="899"/>
      <c r="CO3" s="899"/>
      <c r="CP3" s="899"/>
      <c r="CQ3" s="900"/>
    </row>
    <row r="4" spans="1:95" s="436" customFormat="1" ht="23.25" customHeight="1">
      <c r="H4" s="1356" t="s">
        <v>2035</v>
      </c>
      <c r="I4" s="1356"/>
      <c r="J4" s="1356"/>
      <c r="K4" s="1356"/>
      <c r="L4" s="1356"/>
      <c r="M4" s="1356"/>
      <c r="N4" s="1356"/>
      <c r="O4" s="1356"/>
      <c r="P4" s="1356"/>
      <c r="Q4" s="1356"/>
      <c r="R4" s="442"/>
      <c r="S4" s="442"/>
      <c r="AW4" s="443"/>
      <c r="AX4" s="443"/>
      <c r="AY4" s="443"/>
      <c r="AZ4" s="444"/>
      <c r="BA4" s="443"/>
      <c r="BB4" s="443"/>
      <c r="BC4" s="443"/>
      <c r="BJ4" s="903" t="str">
        <f>+IF(入力シート!$I$6="","",入力シート!$I$6)</f>
        <v/>
      </c>
      <c r="BK4" s="904"/>
      <c r="BL4" s="904"/>
      <c r="BM4" s="905"/>
      <c r="BO4" s="906" t="str">
        <f>IF(コード表!$C$19=0,"",コード表!$C$19)</f>
        <v>8</v>
      </c>
      <c r="BP4" s="907"/>
      <c r="BQ4" s="907"/>
      <c r="BR4" s="908"/>
      <c r="BT4" s="909" t="str">
        <f>コード表!C10</f>
        <v/>
      </c>
      <c r="BU4" s="910"/>
      <c r="BV4" s="910" t="str">
        <f>コード表!D10</f>
        <v/>
      </c>
      <c r="BW4" s="911"/>
      <c r="BY4" s="912" t="str">
        <f>+IF(入力シート!$I$9="","",MID(TEXT(入力シート!$I$9,"00000#"),入力シート!BJ9,1))</f>
        <v/>
      </c>
      <c r="BZ4" s="913"/>
      <c r="CA4" s="912" t="str">
        <f>+IF(入力シート!$I$9="","",MID(TEXT(入力シート!$I$9,"00000#"),入力シート!BL9,1))</f>
        <v/>
      </c>
      <c r="CB4" s="913"/>
      <c r="CC4" s="912" t="str">
        <f>+IF(入力シート!$I$9="","",MID(TEXT(入力シート!$I$9,"00000#"),入力シート!BN9,1))</f>
        <v/>
      </c>
      <c r="CD4" s="913"/>
      <c r="CE4" s="912" t="str">
        <f>+IF(入力シート!$I$9="","",MID(TEXT(入力シート!$I$9,"00000#"),入力シート!BP9,1))</f>
        <v/>
      </c>
      <c r="CF4" s="913"/>
      <c r="CG4" s="912" t="str">
        <f>+IF(入力シート!$I$9="","",MID(TEXT(入力シート!$I$9,"00000#"),入力シート!BR9,1))</f>
        <v/>
      </c>
      <c r="CH4" s="913"/>
      <c r="CI4" s="912" t="str">
        <f>+IF(入力シート!$I$9="","",MID(TEXT(入力シート!$I$9,"00000#"),入力シート!BT9,1))</f>
        <v/>
      </c>
      <c r="CJ4" s="913"/>
      <c r="CL4" s="931" t="str">
        <f>コード表!F10</f>
        <v/>
      </c>
      <c r="CM4" s="932"/>
      <c r="CN4" s="932" t="str">
        <f>コード表!G10</f>
        <v/>
      </c>
      <c r="CO4" s="932"/>
      <c r="CP4" s="932" t="str">
        <f>コード表!H10</f>
        <v/>
      </c>
      <c r="CQ4" s="970"/>
    </row>
    <row r="5" spans="1:95" s="436" customFormat="1" ht="23.25" customHeight="1">
      <c r="H5" s="1357"/>
      <c r="I5" s="1357"/>
      <c r="J5" s="1357"/>
      <c r="K5" s="1357"/>
      <c r="L5" s="1357"/>
      <c r="M5" s="1357"/>
      <c r="N5" s="1357"/>
      <c r="O5" s="1357"/>
      <c r="P5" s="1357"/>
      <c r="Q5" s="1357"/>
      <c r="R5" s="928" t="s">
        <v>14</v>
      </c>
      <c r="S5" s="928"/>
      <c r="W5" s="20" t="s">
        <v>15</v>
      </c>
      <c r="X5" s="20"/>
      <c r="Y5" s="20"/>
      <c r="Z5" s="21"/>
      <c r="AA5" s="21"/>
      <c r="AB5" s="21"/>
      <c r="AC5" s="377"/>
      <c r="AD5" s="929">
        <v>20</v>
      </c>
      <c r="AE5" s="929"/>
      <c r="AF5" s="930" t="str">
        <f>+IF(入力シート!I5="","",YEAR(入力シート!I5)-2000)</f>
        <v/>
      </c>
      <c r="AG5" s="930"/>
      <c r="AH5" s="21" t="s">
        <v>16</v>
      </c>
      <c r="AI5" s="930" t="str">
        <f>+IF(入力シート!I5="","",MONTH(入力シート!I5))</f>
        <v/>
      </c>
      <c r="AJ5" s="930"/>
      <c r="AK5" s="21" t="s">
        <v>17</v>
      </c>
      <c r="AL5" s="930" t="str">
        <f>+IF(入力シート!I5="","",DAY(入力シート!I5))</f>
        <v/>
      </c>
      <c r="AM5" s="930"/>
      <c r="AN5" s="21" t="s">
        <v>18</v>
      </c>
      <c r="AO5" s="442"/>
      <c r="AP5" s="442"/>
      <c r="AQ5" s="442"/>
    </row>
    <row r="6" spans="1:95" s="436" customFormat="1" ht="23.25" customHeight="1">
      <c r="B6" s="21" t="s">
        <v>19</v>
      </c>
      <c r="C6" s="21" t="s">
        <v>20</v>
      </c>
      <c r="D6" s="21" t="s">
        <v>21</v>
      </c>
      <c r="E6" s="21" t="s">
        <v>22</v>
      </c>
      <c r="BV6" s="21" t="s">
        <v>19</v>
      </c>
      <c r="BW6" s="21" t="s">
        <v>20</v>
      </c>
      <c r="BX6" s="21" t="s">
        <v>21</v>
      </c>
      <c r="BY6" s="21" t="s">
        <v>22</v>
      </c>
    </row>
    <row r="7" spans="1:95" s="436" customFormat="1" ht="11.25" customHeight="1">
      <c r="A7" s="971" t="s">
        <v>23</v>
      </c>
      <c r="B7" s="974" t="str">
        <f>+IF(入力シート!$I$11="","",MID(入力シート!$I$11,入力シート!BJ11,1))</f>
        <v/>
      </c>
      <c r="C7" s="975"/>
      <c r="D7" s="937" t="str">
        <f>+IF(入力シート!$I$11="","",MID(入力シート!$I$11,入力シート!BL11,1))</f>
        <v/>
      </c>
      <c r="E7" s="938"/>
      <c r="F7" s="937" t="str">
        <f>+IF(入力シート!$I$11="","",MID(入力シート!$I$11,入力シート!BN11,1))</f>
        <v/>
      </c>
      <c r="G7" s="938"/>
      <c r="H7" s="937" t="str">
        <f>+IF(入力シート!$I$11="","",MID(入力シート!$I$11,入力シート!BP11,1))</f>
        <v/>
      </c>
      <c r="I7" s="938"/>
      <c r="J7" s="937" t="str">
        <f>+IF(入力シート!$I$11="","",MID(入力シート!$I$11,入力シート!BR11,1))</f>
        <v/>
      </c>
      <c r="K7" s="938"/>
      <c r="L7" s="937" t="str">
        <f>+IF(入力シート!$I$11="","",MID(入力シート!$I$11,入力シート!BT11,1))</f>
        <v/>
      </c>
      <c r="M7" s="938"/>
      <c r="N7" s="937" t="str">
        <f>+IF(入力シート!$I$11="","",MID(入力シート!$I$11,入力シート!BV11,1))</f>
        <v/>
      </c>
      <c r="O7" s="938"/>
      <c r="P7" s="937" t="str">
        <f>+IF(入力シート!$I$11="","",MID(入力シート!$I$11,入力シート!BX11,1))</f>
        <v/>
      </c>
      <c r="Q7" s="938"/>
      <c r="R7" s="937" t="str">
        <f>+IF(入力シート!$I$11="","",MID(入力シート!$I$11,入力シート!BZ11,1))</f>
        <v/>
      </c>
      <c r="S7" s="938"/>
      <c r="T7" s="937" t="str">
        <f>+IF(入力シート!$I$11="","",MID(入力シート!$I$11,入力シート!CB11,1))</f>
        <v/>
      </c>
      <c r="U7" s="938"/>
      <c r="V7" s="937" t="str">
        <f>+IF(入力シート!$I$11="","",MID(入力シート!$I$11,入力シート!CD11,1))</f>
        <v/>
      </c>
      <c r="W7" s="938"/>
      <c r="X7" s="937" t="str">
        <f>+IF(入力シート!$I$11="","",MID(入力シート!$I$11,入力シート!CF11,1))</f>
        <v/>
      </c>
      <c r="Y7" s="938"/>
      <c r="Z7" s="937" t="str">
        <f>+IF(入力シート!$I$11="","",MID(入力シート!$I$11,入力シート!CH11,1))</f>
        <v/>
      </c>
      <c r="AA7" s="938"/>
      <c r="AB7" s="937" t="str">
        <f>+IF(入力シート!$I$11="","",MID(入力シート!$I$11,入力シート!CJ11,1))</f>
        <v/>
      </c>
      <c r="AC7" s="938"/>
      <c r="AD7" s="937" t="str">
        <f>+IF(入力シート!$I$11="","",MID(入力シート!$I$11,入力シート!CL11,1))</f>
        <v/>
      </c>
      <c r="AE7" s="938"/>
      <c r="AF7" s="937" t="str">
        <f>+IF(入力シート!$I$11="","",MID(入力シート!$I$11,入力シート!CN11,1))</f>
        <v/>
      </c>
      <c r="AG7" s="938"/>
      <c r="AH7" s="937" t="str">
        <f>+IF(入力シート!$I$11="","",MID(入力シート!$I$11,入力シート!CP11,1))</f>
        <v/>
      </c>
      <c r="AI7" s="938"/>
      <c r="AJ7" s="937" t="str">
        <f>+IF(入力シート!$I$11="","",MID(入力シート!$I$11,入力シート!CR11,1))</f>
        <v/>
      </c>
      <c r="AK7" s="938"/>
      <c r="AL7" s="937" t="str">
        <f>+IF(入力シート!$I$11="","",MID(入力シート!$I$11,入力シート!CT11,1))</f>
        <v/>
      </c>
      <c r="AM7" s="938"/>
      <c r="AN7" s="937" t="str">
        <f>+IF(入力シート!$I$11="","",MID(入力シート!$I$11,入力シート!CV11,1))</f>
        <v/>
      </c>
      <c r="AO7" s="938"/>
      <c r="AP7" s="937" t="str">
        <f>+IF(入力シート!$I$11="","",MID(入力シート!$I$11,入力シート!CX11,1))</f>
        <v/>
      </c>
      <c r="AQ7" s="938"/>
      <c r="AR7" s="937" t="str">
        <f>+IF(入力シート!$I$11="","",MID(入力シート!$I$11,入力シート!CZ11,1))</f>
        <v/>
      </c>
      <c r="AS7" s="938"/>
      <c r="AT7" s="937" t="str">
        <f>+IF(入力シート!$I$11="","",MID(入力シート!$I$11,入力シート!DB11,1))</f>
        <v/>
      </c>
      <c r="AU7" s="938"/>
      <c r="AV7" s="941" t="str">
        <f>+IF(入力シート!$I$11="","",MID(入力シート!$I$11,入力シート!DD11,1))</f>
        <v/>
      </c>
      <c r="AW7" s="942"/>
      <c r="AX7" s="445"/>
      <c r="AY7" s="446"/>
      <c r="AZ7" s="945" t="s">
        <v>24</v>
      </c>
      <c r="BA7" s="946"/>
      <c r="BB7" s="946"/>
      <c r="BC7" s="947"/>
      <c r="BD7" s="954" t="s">
        <v>25</v>
      </c>
      <c r="BE7" s="955"/>
      <c r="BF7" s="955"/>
      <c r="BG7" s="955"/>
      <c r="BH7" s="955"/>
      <c r="BI7" s="955"/>
      <c r="BJ7" s="955"/>
      <c r="BK7" s="955"/>
      <c r="BL7" s="955"/>
      <c r="BM7" s="955"/>
      <c r="BN7" s="955"/>
      <c r="BO7" s="955"/>
      <c r="BP7" s="955"/>
      <c r="BQ7" s="955"/>
      <c r="BR7" s="955"/>
      <c r="BS7" s="955"/>
      <c r="BT7" s="955"/>
      <c r="BU7" s="956"/>
      <c r="BV7" s="960" t="s">
        <v>26</v>
      </c>
      <c r="BW7" s="961"/>
      <c r="BX7" s="961"/>
      <c r="BY7" s="961"/>
      <c r="BZ7" s="961"/>
      <c r="CA7" s="961"/>
      <c r="CB7" s="961"/>
      <c r="CC7" s="961"/>
      <c r="CD7" s="961"/>
      <c r="CE7" s="961"/>
      <c r="CF7" s="961"/>
      <c r="CG7" s="961"/>
      <c r="CH7" s="961"/>
      <c r="CI7" s="961"/>
      <c r="CJ7" s="961"/>
      <c r="CK7" s="961"/>
      <c r="CL7" s="961"/>
      <c r="CM7" s="961"/>
      <c r="CN7" s="961"/>
      <c r="CO7" s="961"/>
      <c r="CP7" s="961"/>
      <c r="CQ7" s="962"/>
    </row>
    <row r="8" spans="1:95" s="436" customFormat="1" ht="11.25" customHeight="1">
      <c r="A8" s="972"/>
      <c r="B8" s="974"/>
      <c r="C8" s="975"/>
      <c r="D8" s="939"/>
      <c r="E8" s="940"/>
      <c r="F8" s="939"/>
      <c r="G8" s="940"/>
      <c r="H8" s="939"/>
      <c r="I8" s="940"/>
      <c r="J8" s="939"/>
      <c r="K8" s="940"/>
      <c r="L8" s="939"/>
      <c r="M8" s="940"/>
      <c r="N8" s="939"/>
      <c r="O8" s="940"/>
      <c r="P8" s="939"/>
      <c r="Q8" s="940"/>
      <c r="R8" s="939"/>
      <c r="S8" s="940"/>
      <c r="T8" s="939"/>
      <c r="U8" s="940"/>
      <c r="V8" s="939"/>
      <c r="W8" s="940"/>
      <c r="X8" s="939"/>
      <c r="Y8" s="940"/>
      <c r="Z8" s="939"/>
      <c r="AA8" s="940"/>
      <c r="AB8" s="939"/>
      <c r="AC8" s="940"/>
      <c r="AD8" s="939"/>
      <c r="AE8" s="940"/>
      <c r="AF8" s="939"/>
      <c r="AG8" s="940"/>
      <c r="AH8" s="939"/>
      <c r="AI8" s="940"/>
      <c r="AJ8" s="939"/>
      <c r="AK8" s="940"/>
      <c r="AL8" s="939"/>
      <c r="AM8" s="940"/>
      <c r="AN8" s="939"/>
      <c r="AO8" s="940"/>
      <c r="AP8" s="939"/>
      <c r="AQ8" s="940"/>
      <c r="AR8" s="939"/>
      <c r="AS8" s="940"/>
      <c r="AT8" s="939"/>
      <c r="AU8" s="940"/>
      <c r="AV8" s="943"/>
      <c r="AW8" s="944"/>
      <c r="AX8" s="445"/>
      <c r="AY8" s="446"/>
      <c r="AZ8" s="948"/>
      <c r="BA8" s="949"/>
      <c r="BB8" s="949"/>
      <c r="BC8" s="950"/>
      <c r="BD8" s="957"/>
      <c r="BE8" s="958"/>
      <c r="BF8" s="958"/>
      <c r="BG8" s="958"/>
      <c r="BH8" s="958"/>
      <c r="BI8" s="958"/>
      <c r="BJ8" s="958"/>
      <c r="BK8" s="958"/>
      <c r="BL8" s="958"/>
      <c r="BM8" s="958"/>
      <c r="BN8" s="958"/>
      <c r="BO8" s="958"/>
      <c r="BP8" s="958"/>
      <c r="BQ8" s="958"/>
      <c r="BR8" s="958"/>
      <c r="BS8" s="958"/>
      <c r="BT8" s="958"/>
      <c r="BU8" s="959"/>
      <c r="BV8" s="963" t="str">
        <f>+IF(AND(入力シート!$I$14="",入力シート!$N$14=""),"",入力シート!$I$14&amp;"　"&amp;入力シート!$N$14)</f>
        <v/>
      </c>
      <c r="BW8" s="964"/>
      <c r="BX8" s="964"/>
      <c r="BY8" s="964"/>
      <c r="BZ8" s="964"/>
      <c r="CA8" s="964"/>
      <c r="CB8" s="964"/>
      <c r="CC8" s="964"/>
      <c r="CD8" s="964"/>
      <c r="CE8" s="964"/>
      <c r="CF8" s="964"/>
      <c r="CG8" s="964"/>
      <c r="CH8" s="964"/>
      <c r="CI8" s="964"/>
      <c r="CJ8" s="964"/>
      <c r="CK8" s="964"/>
      <c r="CL8" s="964"/>
      <c r="CM8" s="964"/>
      <c r="CN8" s="964"/>
      <c r="CO8" s="964"/>
      <c r="CP8" s="964"/>
      <c r="CQ8" s="965"/>
    </row>
    <row r="9" spans="1:95" s="436" customFormat="1" ht="23.25" customHeight="1">
      <c r="A9" s="973"/>
      <c r="B9" s="933" t="str">
        <f>+IF(入力シート!$I$12="","",MID(入力シート!$I$12,入力シート!BJ12,1))</f>
        <v/>
      </c>
      <c r="C9" s="934"/>
      <c r="D9" s="935" t="str">
        <f>+IF(入力シート!$I$12="","",MID(入力シート!$I$12,入力シート!BL12,1))</f>
        <v/>
      </c>
      <c r="E9" s="936"/>
      <c r="F9" s="935" t="str">
        <f>+IF(入力シート!$I$12="","",MID(入力シート!$I$12,入力シート!BN12,1))</f>
        <v/>
      </c>
      <c r="G9" s="936"/>
      <c r="H9" s="935" t="str">
        <f>+IF(入力シート!$I$12="","",MID(入力シート!$I$12,入力シート!BP12,1))</f>
        <v/>
      </c>
      <c r="I9" s="936"/>
      <c r="J9" s="935" t="str">
        <f>+IF(入力シート!$I$12="","",MID(入力シート!$I$12,入力シート!BR12,1))</f>
        <v/>
      </c>
      <c r="K9" s="936"/>
      <c r="L9" s="935" t="str">
        <f>+IF(入力シート!$I$12="","",MID(入力シート!$I$12,入力シート!BT12,1))</f>
        <v/>
      </c>
      <c r="M9" s="936"/>
      <c r="N9" s="935" t="str">
        <f>+IF(入力シート!$I$12="","",MID(入力シート!$I$12,入力シート!BV12,1))</f>
        <v/>
      </c>
      <c r="O9" s="936"/>
      <c r="P9" s="935" t="str">
        <f>+IF(入力シート!$I$12="","",MID(入力シート!$I$12,入力シート!BX12,1))</f>
        <v/>
      </c>
      <c r="Q9" s="936"/>
      <c r="R9" s="935" t="str">
        <f>+IF(入力シート!$I$12="","",MID(入力シート!$I$12,入力シート!BZ12,1))</f>
        <v/>
      </c>
      <c r="S9" s="936"/>
      <c r="T9" s="935" t="str">
        <f>+IF(入力シート!$I$12="","",MID(入力シート!$I$12,入力シート!CB12,1))</f>
        <v/>
      </c>
      <c r="U9" s="936"/>
      <c r="V9" s="935" t="str">
        <f>+IF(入力シート!$I$12="","",MID(入力シート!$I$12,入力シート!CD12,1))</f>
        <v/>
      </c>
      <c r="W9" s="936"/>
      <c r="X9" s="935" t="str">
        <f>+IF(入力シート!$I$12="","",MID(入力シート!$I$12,入力シート!CF12,1))</f>
        <v/>
      </c>
      <c r="Y9" s="936"/>
      <c r="Z9" s="935" t="str">
        <f>+IF(入力シート!$I$12="","",MID(入力シート!$I$12,入力シート!CH12,1))</f>
        <v/>
      </c>
      <c r="AA9" s="936"/>
      <c r="AB9" s="935" t="str">
        <f>+IF(入力シート!$I$12="","",MID(入力シート!$I$12,入力シート!CJ12,1))</f>
        <v/>
      </c>
      <c r="AC9" s="936"/>
      <c r="AD9" s="935" t="str">
        <f>+IF(入力シート!$I$12="","",MID(入力シート!$I$12,入力シート!CL12,1))</f>
        <v/>
      </c>
      <c r="AE9" s="936"/>
      <c r="AF9" s="935" t="str">
        <f>+IF(入力シート!$I$12="","",MID(入力シート!$I$12,入力シート!CN12,1))</f>
        <v/>
      </c>
      <c r="AG9" s="936"/>
      <c r="AH9" s="935" t="str">
        <f>+IF(入力シート!$I$12="","",MID(入力シート!$I$12,入力シート!CP12,1))</f>
        <v/>
      </c>
      <c r="AI9" s="936"/>
      <c r="AJ9" s="935" t="str">
        <f>+IF(入力シート!$I$12="","",MID(入力シート!$I$12,入力シート!CR12,1))</f>
        <v/>
      </c>
      <c r="AK9" s="936"/>
      <c r="AL9" s="935" t="str">
        <f>+IF(入力シート!$I$12="","",MID(入力シート!$I$12,入力シート!CT12,1))</f>
        <v/>
      </c>
      <c r="AM9" s="936"/>
      <c r="AN9" s="935" t="str">
        <f>+IF(入力シート!$I$12="","",MID(入力シート!$I$12,入力シート!CV12,1))</f>
        <v/>
      </c>
      <c r="AO9" s="936"/>
      <c r="AP9" s="935" t="str">
        <f>+IF(入力シート!$I$12="","",MID(入力シート!$I$12,入力シート!CX12,1))</f>
        <v/>
      </c>
      <c r="AQ9" s="936"/>
      <c r="AR9" s="935" t="str">
        <f>+IF(入力シート!$I$12="","",MID(入力シート!$I$12,入力シート!CZ12,1))</f>
        <v/>
      </c>
      <c r="AS9" s="936"/>
      <c r="AT9" s="935" t="str">
        <f>+IF(入力シート!$I$12="","",MID(入力シート!$I$12,入力シート!DB12,1))</f>
        <v/>
      </c>
      <c r="AU9" s="936"/>
      <c r="AV9" s="935" t="str">
        <f>+IF(入力シート!$I$12="","",MID(入力シート!$I$12,入力シート!DD12,1))</f>
        <v/>
      </c>
      <c r="AW9" s="1020"/>
      <c r="AX9" s="447"/>
      <c r="AY9" s="442"/>
      <c r="AZ9" s="951"/>
      <c r="BA9" s="952"/>
      <c r="BB9" s="952"/>
      <c r="BC9" s="953"/>
      <c r="BD9" s="966" t="str">
        <f>+IF(入力シート!$I$13="","",MID(入力シート!$I$13,入力シート!BJ13,1))</f>
        <v/>
      </c>
      <c r="BE9" s="967"/>
      <c r="BF9" s="968" t="str">
        <f>+IF(入力シート!$I$13="","",MID(入力シート!$I$13,入力シート!BL13,1))</f>
        <v/>
      </c>
      <c r="BG9" s="969"/>
      <c r="BH9" s="968" t="str">
        <f>+IF(入力シート!$I$13="","",MID(入力シート!$I$13,入力シート!BN13,1))</f>
        <v/>
      </c>
      <c r="BI9" s="969"/>
      <c r="BJ9" s="968" t="str">
        <f>+IF(入力シート!$I$13="","",MID(入力シート!$I$13,入力シート!BP13,1))</f>
        <v/>
      </c>
      <c r="BK9" s="969"/>
      <c r="BL9" s="968" t="str">
        <f>+IF(入力シート!$I$13="","",MID(入力シート!$I$13,入力シート!BR13,1))</f>
        <v/>
      </c>
      <c r="BM9" s="969"/>
      <c r="BN9" s="968" t="str">
        <f>+IF(入力シート!$I$13="","",MID(入力シート!$I$13,入力シート!BT13,1))</f>
        <v/>
      </c>
      <c r="BO9" s="969"/>
      <c r="BP9" s="968" t="str">
        <f>+IF(入力シート!$I$13="","",MID(入力シート!$I$13,入力シート!BV13,1))</f>
        <v/>
      </c>
      <c r="BQ9" s="969"/>
      <c r="BR9" s="968" t="str">
        <f>+IF(入力シート!$I$13="","",MID(入力シート!$I$13,入力シート!BX13,1))</f>
        <v/>
      </c>
      <c r="BS9" s="969"/>
      <c r="BT9" s="968" t="str">
        <f>+IF(入力シート!$I$13="","",MID(入力シート!$I$13,入力シート!BZ13,1))</f>
        <v/>
      </c>
      <c r="BU9" s="982"/>
      <c r="BV9" s="1006" t="str">
        <f>+IF(入力シート!$BJ$6="","",MID(入力シート!$BJ$6,入力シート!BJ15,1))</f>
        <v>　</v>
      </c>
      <c r="BW9" s="1007"/>
      <c r="BX9" s="980" t="str">
        <f>+IF(入力シート!$BJ$6="","",MID(入力シート!$BJ$6,入力シート!BL15,1))</f>
        <v/>
      </c>
      <c r="BY9" s="981"/>
      <c r="BZ9" s="980" t="str">
        <f>+IF(入力シート!$BJ$6="","",MID(入力シート!$BJ$6,入力シート!BN15,1))</f>
        <v/>
      </c>
      <c r="CA9" s="981"/>
      <c r="CB9" s="980" t="str">
        <f>+IF(入力シート!$BJ$6="","",MID(入力シート!$BJ$6,入力シート!BP15,1))</f>
        <v/>
      </c>
      <c r="CC9" s="981"/>
      <c r="CD9" s="980" t="str">
        <f>+IF(入力シート!$BJ$6="","",MID(入力シート!$BJ$6,入力シート!BR15,1))</f>
        <v/>
      </c>
      <c r="CE9" s="981"/>
      <c r="CF9" s="980" t="str">
        <f>+IF(入力シート!$BJ$6="","",MID(入力シート!$BJ$6,入力シート!BT15,1))</f>
        <v/>
      </c>
      <c r="CG9" s="981"/>
      <c r="CH9" s="980" t="str">
        <f>+IF(入力シート!$BJ$6="","",MID(入力シート!$BJ$6,入力シート!BV15,1))</f>
        <v/>
      </c>
      <c r="CI9" s="981"/>
      <c r="CJ9" s="980" t="str">
        <f>+IF(入力シート!$BJ$6="","",MID(入力シート!$BJ$6,入力シート!BX15,1))</f>
        <v/>
      </c>
      <c r="CK9" s="981"/>
      <c r="CL9" s="980" t="str">
        <f>+IF(入力シート!$BJ$6="","",MID(入力シート!$BJ$6,入力シート!BZ15,1))</f>
        <v/>
      </c>
      <c r="CM9" s="981"/>
      <c r="CN9" s="980" t="str">
        <f>+IF(入力シート!$BJ$6="","",MID(入力シート!$BJ$6,入力シート!CB15,1))</f>
        <v/>
      </c>
      <c r="CO9" s="981"/>
      <c r="CP9" s="980" t="str">
        <f>+IF(入力シート!$BJ$6="","",MID(入力シート!$BJ$6,入力シート!CD15,1))</f>
        <v/>
      </c>
      <c r="CQ9" s="982"/>
    </row>
    <row r="10" spans="1:95" s="436" customFormat="1" ht="23.25" customHeight="1" thickBot="1"/>
    <row r="11" spans="1:95" s="436" customFormat="1" ht="23.25" customHeight="1" thickTop="1">
      <c r="A11" s="25"/>
      <c r="B11" s="983" t="s">
        <v>27</v>
      </c>
      <c r="C11" s="984"/>
      <c r="D11" s="984"/>
      <c r="E11" s="984"/>
      <c r="F11" s="984"/>
      <c r="G11" s="984"/>
      <c r="H11" s="984"/>
      <c r="I11" s="984"/>
      <c r="J11" s="984"/>
      <c r="K11" s="984"/>
      <c r="L11" s="984"/>
      <c r="M11" s="984"/>
      <c r="N11" s="984"/>
      <c r="O11" s="984"/>
      <c r="P11" s="984"/>
      <c r="Q11" s="984"/>
      <c r="R11" s="984"/>
      <c r="S11" s="984"/>
      <c r="T11" s="984"/>
      <c r="U11" s="984"/>
      <c r="V11" s="984"/>
      <c r="W11" s="984"/>
      <c r="X11" s="984"/>
      <c r="Y11" s="984"/>
      <c r="Z11" s="984"/>
      <c r="AA11" s="984"/>
      <c r="AB11" s="984"/>
      <c r="AC11" s="984"/>
      <c r="AD11" s="984"/>
      <c r="AE11" s="984"/>
      <c r="AF11" s="984"/>
      <c r="AG11" s="984"/>
      <c r="AH11" s="984"/>
      <c r="AI11" s="984"/>
      <c r="AJ11" s="984"/>
      <c r="AK11" s="984"/>
      <c r="AL11" s="984"/>
      <c r="AM11" s="984"/>
      <c r="AN11" s="984"/>
      <c r="AO11" s="984"/>
      <c r="AP11" s="984"/>
      <c r="AQ11" s="984"/>
      <c r="AR11" s="984"/>
      <c r="AS11" s="984"/>
      <c r="AT11" s="984"/>
      <c r="AU11" s="984"/>
      <c r="AV11" s="984"/>
      <c r="AW11" s="984"/>
      <c r="AX11" s="984"/>
      <c r="AY11" s="984"/>
      <c r="AZ11" s="984"/>
      <c r="BA11" s="984"/>
      <c r="BB11" s="984"/>
      <c r="BC11" s="984"/>
      <c r="BD11" s="984"/>
      <c r="BE11" s="984"/>
      <c r="BF11" s="984"/>
      <c r="BG11" s="984"/>
      <c r="BH11" s="984"/>
      <c r="BI11" s="984"/>
      <c r="BJ11" s="984"/>
      <c r="BK11" s="984"/>
      <c r="BL11" s="984"/>
      <c r="BM11" s="984"/>
      <c r="BN11" s="984"/>
      <c r="BO11" s="984"/>
      <c r="BP11" s="984"/>
      <c r="BQ11" s="985"/>
      <c r="BR11" s="989" t="s">
        <v>28</v>
      </c>
      <c r="BS11" s="990"/>
      <c r="BT11" s="995" t="s">
        <v>29</v>
      </c>
      <c r="BU11" s="996"/>
      <c r="BV11" s="996"/>
      <c r="BW11" s="997"/>
      <c r="BX11" s="1001" t="s">
        <v>30</v>
      </c>
      <c r="BY11" s="1001"/>
      <c r="BZ11" s="1001"/>
      <c r="CA11" s="1001"/>
      <c r="CB11" s="1001"/>
      <c r="CC11" s="1001"/>
      <c r="CD11" s="1001"/>
      <c r="CE11" s="1002"/>
      <c r="CF11" s="1003" t="s">
        <v>31</v>
      </c>
      <c r="CG11" s="1004"/>
      <c r="CH11" s="1004"/>
      <c r="CI11" s="1004"/>
      <c r="CJ11" s="1004"/>
      <c r="CK11" s="1004"/>
      <c r="CL11" s="1004"/>
      <c r="CM11" s="1004"/>
      <c r="CN11" s="1004"/>
      <c r="CO11" s="1004"/>
      <c r="CP11" s="1004"/>
      <c r="CQ11" s="1005"/>
    </row>
    <row r="12" spans="1:95" s="436" customFormat="1" ht="23.25" customHeight="1">
      <c r="A12" s="26"/>
      <c r="B12" s="986"/>
      <c r="C12" s="987"/>
      <c r="D12" s="987"/>
      <c r="E12" s="987"/>
      <c r="F12" s="987"/>
      <c r="G12" s="987"/>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7"/>
      <c r="AK12" s="987"/>
      <c r="AL12" s="987"/>
      <c r="AM12" s="987"/>
      <c r="AN12" s="987"/>
      <c r="AO12" s="987"/>
      <c r="AP12" s="987"/>
      <c r="AQ12" s="987"/>
      <c r="AR12" s="987"/>
      <c r="AS12" s="987"/>
      <c r="AT12" s="987"/>
      <c r="AU12" s="987"/>
      <c r="AV12" s="987"/>
      <c r="AW12" s="987"/>
      <c r="AX12" s="987"/>
      <c r="AY12" s="987"/>
      <c r="AZ12" s="987"/>
      <c r="BA12" s="987"/>
      <c r="BB12" s="987"/>
      <c r="BC12" s="987"/>
      <c r="BD12" s="987"/>
      <c r="BE12" s="987"/>
      <c r="BF12" s="987"/>
      <c r="BG12" s="987"/>
      <c r="BH12" s="987"/>
      <c r="BI12" s="987"/>
      <c r="BJ12" s="987"/>
      <c r="BK12" s="987"/>
      <c r="BL12" s="987"/>
      <c r="BM12" s="987"/>
      <c r="BN12" s="987"/>
      <c r="BO12" s="987"/>
      <c r="BP12" s="987"/>
      <c r="BQ12" s="988"/>
      <c r="BR12" s="991"/>
      <c r="BS12" s="992"/>
      <c r="BT12" s="998"/>
      <c r="BU12" s="999"/>
      <c r="BV12" s="999"/>
      <c r="BW12" s="1000"/>
      <c r="BX12" s="1004" t="s">
        <v>32</v>
      </c>
      <c r="BY12" s="1004"/>
      <c r="BZ12" s="1004"/>
      <c r="CA12" s="1004"/>
      <c r="CB12" s="1004"/>
      <c r="CC12" s="1004"/>
      <c r="CD12" s="1004"/>
      <c r="CE12" s="1005"/>
      <c r="CF12" s="1003" t="s">
        <v>33</v>
      </c>
      <c r="CG12" s="1004"/>
      <c r="CH12" s="1004"/>
      <c r="CI12" s="1004"/>
      <c r="CJ12" s="1004"/>
      <c r="CK12" s="1004"/>
      <c r="CL12" s="1004"/>
      <c r="CM12" s="1004"/>
      <c r="CN12" s="1004"/>
      <c r="CO12" s="1004"/>
      <c r="CP12" s="1004"/>
      <c r="CQ12" s="1005"/>
    </row>
    <row r="13" spans="1:95" s="436" customFormat="1" ht="23.25" customHeight="1">
      <c r="A13" s="26"/>
      <c r="B13" s="1028" t="str">
        <f>+IF(入力シート!$H$17="","",MID(入力シート!$H$17,入力シート!BJ17,1))</f>
        <v/>
      </c>
      <c r="C13" s="1028"/>
      <c r="D13" s="976" t="str">
        <f>+IF(入力シート!$H$17="","",MID(入力シート!$H$17,入力シート!BL17,1))</f>
        <v/>
      </c>
      <c r="E13" s="977"/>
      <c r="F13" s="976" t="str">
        <f>+IF(入力シート!$H$17="","",MID(入力シート!$H$17,入力シート!BN17,1))</f>
        <v/>
      </c>
      <c r="G13" s="977"/>
      <c r="H13" s="976" t="str">
        <f>+IF(入力シート!$H$17="","",MID(入力シート!$H$17,入力シート!BP17,1))</f>
        <v/>
      </c>
      <c r="I13" s="977"/>
      <c r="J13" s="976" t="str">
        <f>+IF(入力シート!$H$17="","",MID(入力シート!$H$17,入力シート!BR17,1))</f>
        <v/>
      </c>
      <c r="K13" s="977"/>
      <c r="L13" s="976" t="str">
        <f>+IF(入力シート!$H$17="","",MID(入力シート!$H$17,入力シート!BT17,1))</f>
        <v/>
      </c>
      <c r="M13" s="977"/>
      <c r="N13" s="976" t="str">
        <f>+IF(入力シート!$H$17="","",MID(入力シート!$H$17,入力シート!BV17,1))</f>
        <v/>
      </c>
      <c r="O13" s="977"/>
      <c r="P13" s="978" t="str">
        <f>+IF(入力シート!$H$17="","",MID(入力シート!$H$17,入力シート!BX17,1))</f>
        <v/>
      </c>
      <c r="Q13" s="979"/>
      <c r="R13" s="976" t="str">
        <f>+IF(入力シート!$H$17="","",MID(入力シート!$H$17,入力シート!BZ17,1))</f>
        <v/>
      </c>
      <c r="S13" s="977"/>
      <c r="T13" s="976" t="str">
        <f>+IF(入力シート!$H$17="","",MID(入力シート!$H$17,入力シート!CB17,1))</f>
        <v/>
      </c>
      <c r="U13" s="977"/>
      <c r="V13" s="978" t="str">
        <f>+IF(入力シート!$H$17="","",MID(入力シート!$H$17,入力シート!CD17,1))</f>
        <v/>
      </c>
      <c r="W13" s="979"/>
      <c r="X13" s="976" t="str">
        <f>+IF(入力シート!$H$17="","",MID(入力シート!$H$17,入力シート!CF17,1))</f>
        <v/>
      </c>
      <c r="Y13" s="977"/>
      <c r="Z13" s="976" t="str">
        <f>+IF(入力シート!$H$17="","",MID(入力シート!$H$17,入力シート!CH17,1))</f>
        <v/>
      </c>
      <c r="AA13" s="977"/>
      <c r="AB13" s="978" t="str">
        <f>+IF(入力シート!$H$17="","",MID(入力シート!$H$17,入力シート!CJ17,1))</f>
        <v/>
      </c>
      <c r="AC13" s="979"/>
      <c r="AD13" s="976" t="str">
        <f>+IF(入力シート!$H$17="","",MID(入力シート!$H$17,入力シート!CL17,1))</f>
        <v/>
      </c>
      <c r="AE13" s="977"/>
      <c r="AF13" s="976" t="str">
        <f>+IF(入力シート!$H$17="","",MID(入力シート!$H$17,入力シート!CN17,1))</f>
        <v/>
      </c>
      <c r="AG13" s="977"/>
      <c r="AH13" s="976" t="str">
        <f>+IF(入力シート!$H$17="","",MID(入力シート!$H$17,入力シート!CP17,1))</f>
        <v/>
      </c>
      <c r="AI13" s="977"/>
      <c r="AJ13" s="976" t="str">
        <f>+IF(入力シート!$H$17="","",MID(入力シート!$H$17,入力シート!CR17,1))</f>
        <v/>
      </c>
      <c r="AK13" s="977"/>
      <c r="AL13" s="976" t="str">
        <f>+IF(入力シート!$H$17="","",MID(入力シート!$H$17,入力シート!CT17,1))</f>
        <v/>
      </c>
      <c r="AM13" s="977"/>
      <c r="AN13" s="976" t="str">
        <f>+IF(入力シート!$H$17="","",MID(入力シート!$H$17,入力シート!CV17,1))</f>
        <v/>
      </c>
      <c r="AO13" s="977"/>
      <c r="AP13" s="976" t="str">
        <f>+IF(入力シート!$H$17="","",MID(入力シート!$H$17,入力シート!CX17,1))</f>
        <v/>
      </c>
      <c r="AQ13" s="977"/>
      <c r="AR13" s="976" t="str">
        <f>+IF(入力シート!$H$17="","",MID(入力シート!$H$17,入力シート!CZ17,1))</f>
        <v/>
      </c>
      <c r="AS13" s="977"/>
      <c r="AT13" s="976" t="str">
        <f>+IF(入力シート!$H$17="","",MID(入力シート!$H$17,入力シート!DB17,1))</f>
        <v/>
      </c>
      <c r="AU13" s="977"/>
      <c r="AV13" s="976" t="str">
        <f>+IF(入力シート!$H$17="","",MID(入力シート!$H$17,入力シート!DD17,1))</f>
        <v/>
      </c>
      <c r="AW13" s="977"/>
      <c r="AX13" s="976" t="str">
        <f>+IF(入力シート!$H$17="","",MID(入力シート!$H$17,入力シート!DF17,1))</f>
        <v/>
      </c>
      <c r="AY13" s="977"/>
      <c r="AZ13" s="976" t="str">
        <f>+IF(入力シート!$H$17="","",MID(入力シート!$H$17,入力シート!DH17,1))</f>
        <v/>
      </c>
      <c r="BA13" s="977"/>
      <c r="BB13" s="976" t="str">
        <f>+IF(入力シート!$H$17="","",MID(入力シート!$H$17,入力シート!DJ17,1))</f>
        <v/>
      </c>
      <c r="BC13" s="977"/>
      <c r="BD13" s="976" t="str">
        <f>+IF(入力シート!$H$17="","",MID(入力シート!$H$17,入力シート!DL17,1))</f>
        <v/>
      </c>
      <c r="BE13" s="977"/>
      <c r="BF13" s="976" t="str">
        <f>+IF(入力シート!$H$17="","",MID(入力シート!$H$17,入力シート!DN17,1))</f>
        <v/>
      </c>
      <c r="BG13" s="977"/>
      <c r="BH13" s="976" t="str">
        <f>+IF(入力シート!$H$17="","",MID(入力シート!$H$17,入力シート!DP17,1))</f>
        <v/>
      </c>
      <c r="BI13" s="977"/>
      <c r="BJ13" s="976" t="str">
        <f>+IF(入力シート!$H$17="","",MID(入力シート!$H$17,入力シート!DR17,1))</f>
        <v/>
      </c>
      <c r="BK13" s="977"/>
      <c r="BL13" s="976" t="str">
        <f>+IF(入力シート!$H$17="","",MID(入力シート!$H$17,入力シート!DT17,1))</f>
        <v/>
      </c>
      <c r="BM13" s="977"/>
      <c r="BN13" s="976" t="str">
        <f>+IF(入力シート!$H$17="","",MID(入力シート!$H$17,入力シート!DV17,1))</f>
        <v/>
      </c>
      <c r="BO13" s="977"/>
      <c r="BP13" s="976" t="str">
        <f>+IF(入力シート!$H$17="","",MID(入力シート!$H$17,入力シート!DX17,1))</f>
        <v/>
      </c>
      <c r="BQ13" s="1019"/>
      <c r="BR13" s="991"/>
      <c r="BS13" s="992"/>
      <c r="BT13" s="448" t="str">
        <f>+IF(MID(TEXT(入力シート!Y17,"000#"),1,1)="0","",MID(TEXT(入力シート!Y17,"000#"),1,1))</f>
        <v/>
      </c>
      <c r="BU13" s="449" t="str">
        <f>+IF(AND(BT13="",MID(TEXT(入力シート!Y17,"000#"),2,1)="0"),"",MID(TEXT(入力シート!Y17,"000#"),2,1))</f>
        <v/>
      </c>
      <c r="BV13" s="450" t="str">
        <f>+IF(AND(BU13="",MID(TEXT(入力シート!Y17,"000#"),3,1)="0"),"",MID(TEXT(入力シート!Y17,"000#"),3,1))</f>
        <v/>
      </c>
      <c r="BW13" s="451" t="str">
        <f>+IF(AND(BV13="",MID(TEXT(入力シート!Y17,"000#"),4,1)="0"),"",MID(TEXT(入力シート!Y17,"000#"),4,1))</f>
        <v/>
      </c>
      <c r="BX13" s="452" t="str">
        <f>+IF(入力シート!AA17="","",IF(MID(TEXT(入力シート!AA17,"00#"),1,1)="","",MID(TEXT(入力シート!AA17,"00#"),1,1)))</f>
        <v/>
      </c>
      <c r="BY13" s="453" t="str">
        <f>+IF(入力シート!AA17="","",IF(MID(TEXT(入力シート!AA17,"00#"),2,1)="","",MID(TEXT(入力シート!AA17,"00#"),2,1)))</f>
        <v/>
      </c>
      <c r="BZ13" s="454" t="str">
        <f>+IF(入力シート!AA17="","",IF(MID(TEXT(入力シート!AA17,"00#"),3,1)="","",MID(TEXT(入力シート!AA17,"00#"),3,1)))</f>
        <v/>
      </c>
      <c r="CA13" s="455" t="s">
        <v>34</v>
      </c>
      <c r="CB13" s="456" t="str">
        <f>+IF(入力シート!AD17="","",IF(MID(TEXT(入力シート!AD17,"000#"),1,1)="","",MID(TEXT(入力シート!AD17,"000#"),1,1)))</f>
        <v/>
      </c>
      <c r="CC13" s="457" t="str">
        <f>+IF(入力シート!AD17="","",IF(MID(TEXT(入力シート!AD17,"000#"),2,1)="","",MID(TEXT(入力シート!AD17,"000#"),2,1)))</f>
        <v/>
      </c>
      <c r="CD13" s="457" t="str">
        <f>+IF(入力シート!AD17="","",IF(MID(TEXT(入力シート!AD17,"000#"),3,1)="","",MID(TEXT(入力シート!AD17,"000#"),3,1)))</f>
        <v/>
      </c>
      <c r="CE13" s="458" t="str">
        <f>+IF(入力シート!AD17="","",IF(MID(TEXT(入力シート!AD17,"000#"),4,1)="","",MID(TEXT(入力シート!AD17,"000#"),4,1)))</f>
        <v/>
      </c>
      <c r="CF13" s="459" t="str">
        <f>+IF(入力シート!$AZ17="","",MID(入力シート!$AZ17,入力シート!BJ$16,1))</f>
        <v>-</v>
      </c>
      <c r="CG13" s="460" t="str">
        <f>+IF(入力シート!$AZ17="","",MID(入力シート!$AZ17,入力シート!BK$16,1))</f>
        <v>-</v>
      </c>
      <c r="CH13" s="460" t="str">
        <f>+IF(入力シート!$AZ17="","",MID(入力シート!$AZ17,入力シート!BL$16,1))</f>
        <v/>
      </c>
      <c r="CI13" s="460" t="str">
        <f>+IF(入力シート!$AZ17="","",MID(入力シート!$AZ17,入力シート!BM$16,1))</f>
        <v/>
      </c>
      <c r="CJ13" s="460" t="str">
        <f>+IF(入力シート!$AZ17="","",MID(入力シート!$AZ17,入力シート!BN$16,1))</f>
        <v/>
      </c>
      <c r="CK13" s="460" t="str">
        <f>+IF(入力シート!$AZ17="","",MID(入力シート!$AZ17,入力シート!BO$16,1))</f>
        <v/>
      </c>
      <c r="CL13" s="460" t="str">
        <f>+IF(入力シート!$AZ17="","",MID(入力シート!$AZ17,入力シート!BP$16,1))</f>
        <v/>
      </c>
      <c r="CM13" s="461" t="str">
        <f>+IF(入力シート!$AZ17="","",MID(入力シート!$AZ17,入力シート!BQ$16,1))</f>
        <v/>
      </c>
      <c r="CN13" s="461" t="str">
        <f>+IF(入力シート!$AZ17="","",MID(入力シート!$AZ17,入力シート!BR$16,1))</f>
        <v/>
      </c>
      <c r="CO13" s="461" t="str">
        <f>+IF(入力シート!$AZ17="","",MID(入力シート!$AZ17,入力シート!BS$16,1))</f>
        <v/>
      </c>
      <c r="CP13" s="461" t="str">
        <f>+IF(入力シート!$AZ17="","",MID(入力シート!$AZ17,入力シート!BT$16,1))</f>
        <v/>
      </c>
      <c r="CQ13" s="462" t="str">
        <f>+IF(入力シート!$AZ17="","",MID(入力シート!$AZ17,入力シート!BU$16,1))</f>
        <v/>
      </c>
    </row>
    <row r="14" spans="1:95" s="436" customFormat="1" ht="23.25" customHeight="1">
      <c r="A14" s="26"/>
      <c r="B14" s="1025" t="s">
        <v>35</v>
      </c>
      <c r="C14" s="1026"/>
      <c r="D14" s="1026"/>
      <c r="E14" s="1026"/>
      <c r="F14" s="1026"/>
      <c r="G14" s="1026"/>
      <c r="H14" s="1026"/>
      <c r="I14" s="1026"/>
      <c r="J14" s="1026"/>
      <c r="K14" s="1026"/>
      <c r="L14" s="1026"/>
      <c r="M14" s="1026"/>
      <c r="N14" s="1026"/>
      <c r="O14" s="1026"/>
      <c r="P14" s="1026"/>
      <c r="Q14" s="1027"/>
      <c r="R14" s="1026" t="s">
        <v>36</v>
      </c>
      <c r="S14" s="1026"/>
      <c r="T14" s="1026"/>
      <c r="U14" s="1026"/>
      <c r="V14" s="1026"/>
      <c r="W14" s="1026"/>
      <c r="X14" s="1026"/>
      <c r="Y14" s="1026"/>
      <c r="Z14" s="1026"/>
      <c r="AA14" s="1026"/>
      <c r="AB14" s="1026"/>
      <c r="AC14" s="1026"/>
      <c r="AD14" s="1026"/>
      <c r="AE14" s="1026"/>
      <c r="AF14" s="1026"/>
      <c r="AG14" s="1026"/>
      <c r="AH14" s="1026"/>
      <c r="AI14" s="1026"/>
      <c r="AJ14" s="1026"/>
      <c r="AK14" s="1026"/>
      <c r="AL14" s="1026"/>
      <c r="AM14" s="1026"/>
      <c r="AN14" s="1026"/>
      <c r="AO14" s="1026"/>
      <c r="AP14" s="1026"/>
      <c r="AQ14" s="1026"/>
      <c r="AR14" s="1026"/>
      <c r="AS14" s="1026"/>
      <c r="AT14" s="1026"/>
      <c r="AU14" s="1026"/>
      <c r="AV14" s="1026"/>
      <c r="AW14" s="1026"/>
      <c r="AX14" s="1026"/>
      <c r="AY14" s="1026"/>
      <c r="AZ14" s="1026"/>
      <c r="BA14" s="1026"/>
      <c r="BB14" s="1026"/>
      <c r="BC14" s="1026"/>
      <c r="BD14" s="1026"/>
      <c r="BE14" s="1026"/>
      <c r="BF14" s="1026"/>
      <c r="BG14" s="1026"/>
      <c r="BH14" s="1026"/>
      <c r="BI14" s="1026"/>
      <c r="BJ14" s="1026"/>
      <c r="BK14" s="1026"/>
      <c r="BL14" s="1026"/>
      <c r="BM14" s="1026"/>
      <c r="BN14" s="1026"/>
      <c r="BO14" s="1026"/>
      <c r="BP14" s="1026"/>
      <c r="BQ14" s="1027"/>
      <c r="BR14" s="993"/>
      <c r="BS14" s="994"/>
      <c r="BT14" s="1008"/>
      <c r="BU14" s="1009"/>
      <c r="BV14" s="1009"/>
      <c r="BW14" s="1010"/>
      <c r="BX14" s="1011"/>
      <c r="BY14" s="1012"/>
      <c r="BZ14" s="1012"/>
      <c r="CA14" s="1012"/>
      <c r="CB14" s="1012"/>
      <c r="CC14" s="1012"/>
      <c r="CD14" s="1012"/>
      <c r="CE14" s="1013"/>
      <c r="CF14" s="1014"/>
      <c r="CG14" s="1015"/>
      <c r="CH14" s="1015"/>
      <c r="CI14" s="1015"/>
      <c r="CJ14" s="1015"/>
      <c r="CK14" s="1015"/>
      <c r="CL14" s="1015"/>
      <c r="CM14" s="1015"/>
      <c r="CN14" s="1015"/>
      <c r="CO14" s="1015"/>
      <c r="CP14" s="1015"/>
      <c r="CQ14" s="1016"/>
    </row>
    <row r="15" spans="1:95" s="436" customFormat="1" ht="23.25" customHeight="1">
      <c r="A15" s="37" t="s">
        <v>37</v>
      </c>
      <c r="B15" s="1022" t="str">
        <f>+IF(入力シート!$H19="","",MID(入力シート!$H19,入力シート!BJ$19,1))</f>
        <v/>
      </c>
      <c r="C15" s="913"/>
      <c r="D15" s="1017" t="str">
        <f>+IF(入力シート!$H19="","",MID(入力シート!$H19,入力シート!BL$19,1))</f>
        <v/>
      </c>
      <c r="E15" s="1018"/>
      <c r="F15" s="1017" t="str">
        <f>+IF(入力シート!$H19="","",MID(入力シート!$H19,入力シート!BN$19,1))</f>
        <v/>
      </c>
      <c r="G15" s="1018"/>
      <c r="H15" s="1017" t="str">
        <f>+IF(入力シート!$H19="","",MID(入力シート!$H19,入力シート!BP$19,1))</f>
        <v/>
      </c>
      <c r="I15" s="1018"/>
      <c r="J15" s="1017" t="str">
        <f>+IF(入力シート!$H19="","",MID(入力シート!$H19,入力シート!BR$19,1))</f>
        <v/>
      </c>
      <c r="K15" s="1018"/>
      <c r="L15" s="1017" t="str">
        <f>+IF(入力シート!$H19="","",MID(入力シート!$H19,入力シート!BT$19,1))</f>
        <v/>
      </c>
      <c r="M15" s="1018"/>
      <c r="N15" s="1017" t="str">
        <f>+IF(入力シート!$H19="","",MID(入力シート!$H19,入力シート!BV$19,1))</f>
        <v/>
      </c>
      <c r="O15" s="1018"/>
      <c r="P15" s="1017" t="str">
        <f>+IF(入力シート!$H19="","",MID(入力シート!$H19,入力シート!BX$19,1))</f>
        <v/>
      </c>
      <c r="Q15" s="1021"/>
      <c r="R15" s="1022" t="str">
        <f>+IF(入力シート!$L19="","",MID(入力シート!$L19,入力シート!BJ$20,1))</f>
        <v/>
      </c>
      <c r="S15" s="913"/>
      <c r="T15" s="1017" t="str">
        <f>+IF(入力シート!$L19="","",MID(入力シート!$L19,入力シート!BL$20,1))</f>
        <v/>
      </c>
      <c r="U15" s="1018"/>
      <c r="V15" s="1017" t="str">
        <f>+IF(入力シート!$L19="","",MID(入力シート!$L19,入力シート!BN$20,1))</f>
        <v/>
      </c>
      <c r="W15" s="1018"/>
      <c r="X15" s="1023" t="str">
        <f>+IF(入力シート!$L19="","",MID(入力シート!$L19,入力シート!BP$20,1))</f>
        <v/>
      </c>
      <c r="Y15" s="1024"/>
      <c r="Z15" s="1017" t="str">
        <f>+IF(入力シート!$L19="","",MID(入力シート!$L19,入力シート!BR$20,1))</f>
        <v/>
      </c>
      <c r="AA15" s="1018"/>
      <c r="AB15" s="1017" t="str">
        <f>+IF(入力シート!$L19="","",MID(入力シート!$L19,入力シート!BT$20,1))</f>
        <v/>
      </c>
      <c r="AC15" s="1018"/>
      <c r="AD15" s="1017" t="str">
        <f>+IF(入力シート!$L19="","",MID(入力シート!$L19,入力シート!BV$20,1))</f>
        <v/>
      </c>
      <c r="AE15" s="1018"/>
      <c r="AF15" s="1017" t="str">
        <f>+IF(入力シート!$L19="","",MID(入力シート!$L19,入力シート!BX$20,1))</f>
        <v/>
      </c>
      <c r="AG15" s="1018"/>
      <c r="AH15" s="1017" t="str">
        <f>+IF(入力シート!$L19="","",MID(入力シート!$L19,入力シート!BZ$20,1))</f>
        <v/>
      </c>
      <c r="AI15" s="1018"/>
      <c r="AJ15" s="1017" t="str">
        <f>+IF(入力シート!$L19="","",MID(入力シート!$L19,入力シート!CB$20,1))</f>
        <v/>
      </c>
      <c r="AK15" s="1018"/>
      <c r="AL15" s="1017" t="str">
        <f>+IF(入力シート!$L19="","",MID(入力シート!$L19,入力シート!CD$20,1))</f>
        <v/>
      </c>
      <c r="AM15" s="1018"/>
      <c r="AN15" s="1017" t="str">
        <f>+IF(入力シート!$L19="","",MID(入力シート!$L19,入力シート!CF$20,1))</f>
        <v/>
      </c>
      <c r="AO15" s="1018"/>
      <c r="AP15" s="1017" t="str">
        <f>+IF(入力シート!$L19="","",MID(入力シート!$L19,入力シート!CH$20,1))</f>
        <v/>
      </c>
      <c r="AQ15" s="1018"/>
      <c r="AR15" s="1017" t="str">
        <f>+IF(入力シート!$L19="","",MID(入力シート!$L19,入力シート!CJ$20,1))</f>
        <v/>
      </c>
      <c r="AS15" s="1018"/>
      <c r="AT15" s="1017" t="str">
        <f>+IF(入力シート!$L19="","",MID(入力シート!$L19,入力シート!CL$20,1))</f>
        <v/>
      </c>
      <c r="AU15" s="1018"/>
      <c r="AV15" s="1017" t="str">
        <f>+IF(入力シート!$L19="","",MID(入力シート!$L19,入力シート!CN$20,1))</f>
        <v/>
      </c>
      <c r="AW15" s="1018"/>
      <c r="AX15" s="1017" t="str">
        <f>+IF(入力シート!$L19="","",MID(入力シート!$L19,入力シート!CP$20,1))</f>
        <v/>
      </c>
      <c r="AY15" s="1018"/>
      <c r="AZ15" s="1017" t="str">
        <f>+IF(入力シート!$L19="","",MID(入力シート!$L19,入力シート!CR$20,1))</f>
        <v/>
      </c>
      <c r="BA15" s="1018"/>
      <c r="BB15" s="1017" t="str">
        <f>+IF(入力シート!$L19="","",MID(入力シート!$L19,入力シート!CT$20,1))</f>
        <v/>
      </c>
      <c r="BC15" s="1018"/>
      <c r="BD15" s="1017" t="str">
        <f>+IF(入力シート!$L19="","",MID(入力シート!$L19,入力シート!CV$20,1))</f>
        <v/>
      </c>
      <c r="BE15" s="1018"/>
      <c r="BF15" s="1017" t="str">
        <f>+IF(入力シート!$L19="","",MID(入力シート!$L19,入力シート!CX$20,1))</f>
        <v/>
      </c>
      <c r="BG15" s="1018"/>
      <c r="BH15" s="1017" t="str">
        <f>+IF(入力シート!$L19="","",MID(入力シート!$L19,入力シート!CZ$20,1))</f>
        <v/>
      </c>
      <c r="BI15" s="1018"/>
      <c r="BJ15" s="1017" t="str">
        <f>+IF(入力シート!$L19="","",MID(入力シート!$L19,入力シート!DB$20,1))</f>
        <v/>
      </c>
      <c r="BK15" s="1018"/>
      <c r="BL15" s="1017" t="str">
        <f>+IF(入力シート!$L19="","",MID(入力シート!$L19,入力シート!DD$20,1))</f>
        <v/>
      </c>
      <c r="BM15" s="1018"/>
      <c r="BN15" s="1017" t="str">
        <f>+IF(入力シート!$L19="","",MID(入力シート!$L19,入力シート!DF$20,1))</f>
        <v/>
      </c>
      <c r="BO15" s="1018"/>
      <c r="BP15" s="1017" t="str">
        <f>+IF(入力シート!$L19="","",MID(入力シート!$L19,入力シート!DH$20,1))</f>
        <v/>
      </c>
      <c r="BQ15" s="1021"/>
      <c r="BR15" s="1029" t="str">
        <f>+IF(入力シート!W19="","",入力シート!W19)</f>
        <v>　</v>
      </c>
      <c r="BS15" s="1030"/>
      <c r="BT15" s="448" t="str">
        <f>+IF(MID(TEXT(入力シート!Y19,"000#"),1,1)="0","",MID(TEXT(入力シート!Y19,"000#"),1,1))</f>
        <v/>
      </c>
      <c r="BU15" s="449" t="str">
        <f>+IF(AND(BT15="",MID(TEXT(入力シート!Y19,"000#"),2,1)="0"),"",MID(TEXT(入力シート!Y19,"000#"),2,1))</f>
        <v/>
      </c>
      <c r="BV15" s="450" t="str">
        <f>+IF(AND(BU15="",MID(TEXT(入力シート!Y19,"000#"),3,1)="0"),"",MID(TEXT(入力シート!Y19,"000#"),3,1))</f>
        <v/>
      </c>
      <c r="BW15" s="451" t="str">
        <f>+IF(AND(BV15="",MID(TEXT(入力シート!Y19,"000#"),4,1)="0"),"",MID(TEXT(入力シート!Y19,"000#"),4,1))</f>
        <v/>
      </c>
      <c r="BX15" s="463" t="str">
        <f>+IF(入力シート!AA19="","",IF(MID(TEXT(入力シート!AA19,"00#"),1,1)="","",MID(TEXT(入力シート!AA19,"00#"),1,1)))</f>
        <v/>
      </c>
      <c r="BY15" s="464" t="str">
        <f>+IF(入力シート!AA19="","",IF(MID(TEXT(入力シート!AA19,"00#"),2,1)="","",MID(TEXT(入力シート!AA19,"00#"),2,1)))</f>
        <v/>
      </c>
      <c r="BZ15" s="465" t="str">
        <f>+IF(入力シート!AA19="","",IF(MID(TEXT(入力シート!AA19,"00#"),3,1)="","",MID(TEXT(入力シート!AA19,"00#"),3,1)))</f>
        <v/>
      </c>
      <c r="CA15" s="455" t="s">
        <v>34</v>
      </c>
      <c r="CB15" s="466" t="str">
        <f>+IF(入力シート!AD19="","",IF(MID(TEXT(入力シート!AD19,"000#"),1,1)="","",MID(TEXT(入力シート!AD19,"000#"),1,1)))</f>
        <v/>
      </c>
      <c r="CC15" s="457" t="str">
        <f>+IF(入力シート!AD19="","",IF(MID(TEXT(入力シート!AD19,"000#"),2,1)="","",MID(TEXT(入力シート!AD19,"000#"),2,1)))</f>
        <v/>
      </c>
      <c r="CD15" s="457" t="str">
        <f>+IF(入力シート!AD19="","",IF(MID(TEXT(入力シート!AD19,"000#"),3,1)="","",MID(TEXT(入力シート!AD19,"000#"),3,1)))</f>
        <v/>
      </c>
      <c r="CE15" s="458" t="str">
        <f>+IF(入力シート!AD19="","",IF(MID(TEXT(入力シート!AD19,"000#"),4,1)="","",MID(TEXT(入力シート!AD19,"000#"),4,1)))</f>
        <v/>
      </c>
      <c r="CF15" s="466" t="str">
        <f>+IF(入力シート!$AZ19="","",MID(入力シート!$AZ19,入力シート!BJ$16,1))</f>
        <v>-</v>
      </c>
      <c r="CG15" s="464" t="str">
        <f>+IF(入力シート!$AZ19="","",MID(入力シート!$AZ19,入力シート!BK$16,1))</f>
        <v>-</v>
      </c>
      <c r="CH15" s="464" t="str">
        <f>+IF(入力シート!$AZ19="","",MID(入力シート!$AZ19,入力シート!BL$16,1))</f>
        <v/>
      </c>
      <c r="CI15" s="464" t="str">
        <f>+IF(入力シート!$AZ19="","",MID(入力シート!$AZ19,入力シート!BM$16,1))</f>
        <v/>
      </c>
      <c r="CJ15" s="464" t="str">
        <f>+IF(入力シート!$AZ19="","",MID(入力シート!$AZ19,入力シート!BN$16,1))</f>
        <v/>
      </c>
      <c r="CK15" s="464" t="str">
        <f>+IF(入力シート!$AZ19="","",MID(入力シート!$AZ19,入力シート!BO$16,1))</f>
        <v/>
      </c>
      <c r="CL15" s="464" t="str">
        <f>+IF(入力シート!$AZ19="","",MID(入力シート!$AZ19,入力シート!BP$16,1))</f>
        <v/>
      </c>
      <c r="CM15" s="457" t="str">
        <f>+IF(入力シート!$AZ19="","",MID(入力シート!$AZ19,入力シート!BQ$16,1))</f>
        <v/>
      </c>
      <c r="CN15" s="457" t="str">
        <f>+IF(入力シート!$AZ19="","",MID(入力シート!$AZ19,入力シート!BR$16,1))</f>
        <v/>
      </c>
      <c r="CO15" s="457" t="str">
        <f>+IF(入力シート!$AZ19="","",MID(入力シート!$AZ19,入力シート!BS$16,1))</f>
        <v/>
      </c>
      <c r="CP15" s="467" t="str">
        <f>+IF(入力シート!$AZ19="","",MID(入力シート!$AZ19,入力シート!BT$16,1))</f>
        <v/>
      </c>
      <c r="CQ15" s="458" t="str">
        <f>+IF(入力シート!$AZ19="","",MID(入力シート!$AZ19,入力シート!BU$16,1))</f>
        <v/>
      </c>
    </row>
    <row r="16" spans="1:95" s="436" customFormat="1" ht="23.25" customHeight="1">
      <c r="A16" s="26" t="s">
        <v>38</v>
      </c>
      <c r="B16" s="1029" t="str">
        <f>+IF(入力シート!$H20="","",MID(入力シート!$H20,入力シート!BJ$19,1))</f>
        <v/>
      </c>
      <c r="C16" s="1018"/>
      <c r="D16" s="1017" t="str">
        <f>+IF(入力シート!$H20="","",MID(入力シート!$H20,入力シート!BL$19,1))</f>
        <v/>
      </c>
      <c r="E16" s="1018"/>
      <c r="F16" s="1017" t="str">
        <f>+IF(入力シート!$H20="","",MID(入力シート!$H20,入力シート!BN$19,1))</f>
        <v/>
      </c>
      <c r="G16" s="1018"/>
      <c r="H16" s="1017" t="str">
        <f>+IF(入力シート!$H20="","",MID(入力シート!$H20,入力シート!BP$19,1))</f>
        <v/>
      </c>
      <c r="I16" s="1018"/>
      <c r="J16" s="1017" t="str">
        <f>+IF(入力シート!$H20="","",MID(入力シート!$H20,入力シート!BR$19,1))</f>
        <v/>
      </c>
      <c r="K16" s="1018"/>
      <c r="L16" s="1017" t="str">
        <f>+IF(入力シート!$H20="","",MID(入力シート!$H20,入力シート!BT$19,1))</f>
        <v/>
      </c>
      <c r="M16" s="1018"/>
      <c r="N16" s="1017" t="str">
        <f>+IF(入力シート!$H20="","",MID(入力シート!$H20,入力シート!BV$19,1))</f>
        <v/>
      </c>
      <c r="O16" s="1018"/>
      <c r="P16" s="1017" t="str">
        <f>+IF(入力シート!$H20="","",MID(入力シート!$H20,入力シート!BX$19,1))</f>
        <v/>
      </c>
      <c r="Q16" s="1021"/>
      <c r="R16" s="1022" t="str">
        <f>+IF(入力シート!$L20="","",MID(入力シート!$L20,入力シート!BJ$20,1))</f>
        <v/>
      </c>
      <c r="S16" s="913"/>
      <c r="T16" s="913" t="str">
        <f>+IF(入力シート!$L20="","",MID(入力シート!$L20,入力シート!BL$20,1))</f>
        <v/>
      </c>
      <c r="U16" s="913"/>
      <c r="V16" s="913" t="str">
        <f>+IF(入力シート!$L20="","",MID(入力シート!$L20,入力シート!BN$20,1))</f>
        <v/>
      </c>
      <c r="W16" s="913"/>
      <c r="X16" s="913" t="str">
        <f>+IF(入力シート!$L20="","",MID(入力シート!$L20,入力シート!BP$20,1))</f>
        <v/>
      </c>
      <c r="Y16" s="913"/>
      <c r="Z16" s="913" t="str">
        <f>+IF(入力シート!$L20="","",MID(入力シート!$L20,入力シート!BR$20,1))</f>
        <v/>
      </c>
      <c r="AA16" s="913"/>
      <c r="AB16" s="913" t="str">
        <f>+IF(入力シート!$L20="","",MID(入力シート!$L20,入力シート!BT$20,1))</f>
        <v/>
      </c>
      <c r="AC16" s="913"/>
      <c r="AD16" s="913" t="str">
        <f>+IF(入力シート!$L20="","",MID(入力シート!$L20,入力シート!BV$20,1))</f>
        <v/>
      </c>
      <c r="AE16" s="913"/>
      <c r="AF16" s="913" t="str">
        <f>+IF(入力シート!$L20="","",MID(入力シート!$L20,入力シート!BX$20,1))</f>
        <v/>
      </c>
      <c r="AG16" s="913"/>
      <c r="AH16" s="913" t="str">
        <f>+IF(入力シート!$L20="","",MID(入力シート!$L20,入力シート!BZ$20,1))</f>
        <v/>
      </c>
      <c r="AI16" s="913"/>
      <c r="AJ16" s="913" t="str">
        <f>+IF(入力シート!$L20="","",MID(入力シート!$L20,入力シート!CB$20,1))</f>
        <v/>
      </c>
      <c r="AK16" s="913"/>
      <c r="AL16" s="913" t="str">
        <f>+IF(入力シート!$L20="","",MID(入力シート!$L20,入力シート!CD$20,1))</f>
        <v/>
      </c>
      <c r="AM16" s="913"/>
      <c r="AN16" s="913" t="str">
        <f>+IF(入力シート!$L20="","",MID(入力シート!$L20,入力シート!CF$20,1))</f>
        <v/>
      </c>
      <c r="AO16" s="913"/>
      <c r="AP16" s="913" t="str">
        <f>+IF(入力シート!$L20="","",MID(入力シート!$L20,入力シート!CH$20,1))</f>
        <v/>
      </c>
      <c r="AQ16" s="913"/>
      <c r="AR16" s="913" t="str">
        <f>+IF(入力シート!$L20="","",MID(入力シート!$L20,入力シート!CJ$20,1))</f>
        <v/>
      </c>
      <c r="AS16" s="913"/>
      <c r="AT16" s="913" t="str">
        <f>+IF(入力シート!$L20="","",MID(入力シート!$L20,入力シート!CL$20,1))</f>
        <v/>
      </c>
      <c r="AU16" s="913"/>
      <c r="AV16" s="913" t="str">
        <f>+IF(入力シート!$L20="","",MID(入力シート!$L20,入力シート!CN$20,1))</f>
        <v/>
      </c>
      <c r="AW16" s="913"/>
      <c r="AX16" s="913" t="str">
        <f>+IF(入力シート!$L20="","",MID(入力シート!$L20,入力シート!CP$20,1))</f>
        <v/>
      </c>
      <c r="AY16" s="913"/>
      <c r="AZ16" s="913" t="str">
        <f>+IF(入力シート!$L20="","",MID(入力シート!$L20,入力シート!CR$20,1))</f>
        <v/>
      </c>
      <c r="BA16" s="913"/>
      <c r="BB16" s="913" t="str">
        <f>+IF(入力シート!$L20="","",MID(入力シート!$L20,入力シート!CT$20,1))</f>
        <v/>
      </c>
      <c r="BC16" s="913"/>
      <c r="BD16" s="913" t="str">
        <f>+IF(入力シート!$L20="","",MID(入力シート!$L20,入力シート!CV$20,1))</f>
        <v/>
      </c>
      <c r="BE16" s="913"/>
      <c r="BF16" s="913" t="str">
        <f>+IF(入力シート!$L20="","",MID(入力シート!$L20,入力シート!CX$20,1))</f>
        <v/>
      </c>
      <c r="BG16" s="913"/>
      <c r="BH16" s="913" t="str">
        <f>+IF(入力シート!$L20="","",MID(入力シート!$L20,入力シート!CZ$20,1))</f>
        <v/>
      </c>
      <c r="BI16" s="913"/>
      <c r="BJ16" s="913" t="str">
        <f>+IF(入力シート!$L20="","",MID(入力シート!$L20,入力シート!DB$20,1))</f>
        <v/>
      </c>
      <c r="BK16" s="913"/>
      <c r="BL16" s="913" t="str">
        <f>+IF(入力シート!$L20="","",MID(入力シート!$L20,入力シート!DD$20,1))</f>
        <v/>
      </c>
      <c r="BM16" s="913"/>
      <c r="BN16" s="913" t="str">
        <f>+IF(入力シート!$L20="","",MID(入力シート!$L20,入力シート!DF$20,1))</f>
        <v/>
      </c>
      <c r="BO16" s="913"/>
      <c r="BP16" s="913" t="str">
        <f>+IF(入力シート!$L20="","",MID(入力シート!$L20,入力シート!DH$20,1))</f>
        <v/>
      </c>
      <c r="BQ16" s="1031"/>
      <c r="BR16" s="1029" t="str">
        <f>+IF(入力シート!W20="","",入力シート!W20)</f>
        <v/>
      </c>
      <c r="BS16" s="1030"/>
      <c r="BT16" s="448" t="str">
        <f>+IF(MID(TEXT(入力シート!Y20,"000#"),1,1)="0","",MID(TEXT(入力シート!Y20,"000#"),1,1))</f>
        <v/>
      </c>
      <c r="BU16" s="449" t="str">
        <f>+IF(AND(BT16="",MID(TEXT(入力シート!Y20,"000#"),2,1)="0"),"",MID(TEXT(入力シート!Y20,"000#"),2,1))</f>
        <v/>
      </c>
      <c r="BV16" s="450" t="str">
        <f>+IF(AND(BU16="",MID(TEXT(入力シート!Y20,"000#"),3,1)="0"),"",MID(TEXT(入力シート!Y20,"000#"),3,1))</f>
        <v/>
      </c>
      <c r="BW16" s="451" t="str">
        <f>+IF(AND(BV16="",MID(TEXT(入力シート!Y20,"000#"),4,1)="0"),"",MID(TEXT(入力シート!Y20,"000#"),4,1))</f>
        <v/>
      </c>
      <c r="BX16" s="463" t="str">
        <f>+IF(入力シート!AA20="","",IF(MID(TEXT(入力シート!AA20,"00#"),1,1)="","",MID(TEXT(入力シート!AA20,"00#"),1,1)))</f>
        <v/>
      </c>
      <c r="BY16" s="464" t="str">
        <f>+IF(入力シート!AA20="","",IF(MID(TEXT(入力シート!AA20,"00#"),2,1)="","",MID(TEXT(入力シート!AA20,"00#"),2,1)))</f>
        <v/>
      </c>
      <c r="BZ16" s="465" t="str">
        <f>+IF(入力シート!AA20="","",IF(MID(TEXT(入力シート!AA20,"00#"),3,1)="","",MID(TEXT(入力シート!AA20,"00#"),3,1)))</f>
        <v/>
      </c>
      <c r="CA16" s="455" t="s">
        <v>34</v>
      </c>
      <c r="CB16" s="466" t="str">
        <f>+IF(入力シート!AD20="","",IF(MID(TEXT(入力シート!AD20,"000#"),1,1)="","",MID(TEXT(入力シート!AD20,"000#"),1,1)))</f>
        <v/>
      </c>
      <c r="CC16" s="457" t="str">
        <f>+IF(入力シート!AD20="","",IF(MID(TEXT(入力シート!AD20,"000#"),2,1)="","",MID(TEXT(入力シート!AD20,"000#"),2,1)))</f>
        <v/>
      </c>
      <c r="CD16" s="457" t="str">
        <f>+IF(入力シート!AD20="","",IF(MID(TEXT(入力シート!AD20,"000#"),3,1)="","",MID(TEXT(入力シート!AD20,"000#"),3,1)))</f>
        <v/>
      </c>
      <c r="CE16" s="458" t="str">
        <f>+IF(入力シート!AD20="","",IF(MID(TEXT(入力シート!AD20,"000#"),4,1)="","",MID(TEXT(入力シート!AD20,"000#"),4,1)))</f>
        <v/>
      </c>
      <c r="CF16" s="466" t="str">
        <f>+IF(入力シート!$AZ20="","",MID(入力シート!$AZ20,入力シート!BJ$16,1))</f>
        <v>-</v>
      </c>
      <c r="CG16" s="464" t="str">
        <f>+IF(入力シート!$AZ20="","",MID(入力シート!$AZ20,入力シート!BK$16,1))</f>
        <v>-</v>
      </c>
      <c r="CH16" s="464" t="str">
        <f>+IF(入力シート!$AZ20="","",MID(入力シート!$AZ20,入力シート!BL$16,1))</f>
        <v/>
      </c>
      <c r="CI16" s="464" t="str">
        <f>+IF(入力シート!$AZ20="","",MID(入力シート!$AZ20,入力シート!BM$16,1))</f>
        <v/>
      </c>
      <c r="CJ16" s="464" t="str">
        <f>+IF(入力シート!$AZ20="","",MID(入力シート!$AZ20,入力シート!BN$16,1))</f>
        <v/>
      </c>
      <c r="CK16" s="464" t="str">
        <f>+IF(入力シート!$AZ20="","",MID(入力シート!$AZ20,入力シート!BO$16,1))</f>
        <v/>
      </c>
      <c r="CL16" s="464" t="str">
        <f>+IF(入力シート!$AZ20="","",MID(入力シート!$AZ20,入力シート!BP$16,1))</f>
        <v/>
      </c>
      <c r="CM16" s="457" t="str">
        <f>+IF(入力シート!$AZ20="","",MID(入力シート!$AZ20,入力シート!BQ$16,1))</f>
        <v/>
      </c>
      <c r="CN16" s="457" t="str">
        <f>+IF(入力シート!$AZ20="","",MID(入力シート!$AZ20,入力シート!BR$16,1))</f>
        <v/>
      </c>
      <c r="CO16" s="457" t="str">
        <f>+IF(入力シート!$AZ20="","",MID(入力シート!$AZ20,入力シート!BS$16,1))</f>
        <v/>
      </c>
      <c r="CP16" s="467" t="str">
        <f>+IF(入力シート!$AZ20="","",MID(入力シート!$AZ20,入力シート!BT$16,1))</f>
        <v/>
      </c>
      <c r="CQ16" s="458" t="str">
        <f>+IF(入力シート!$AZ20="","",MID(入力シート!$AZ20,入力シート!BU$16,1))</f>
        <v/>
      </c>
    </row>
    <row r="17" spans="1:95" s="436" customFormat="1" ht="23.25" customHeight="1">
      <c r="A17" s="26" t="s">
        <v>39</v>
      </c>
      <c r="B17" s="1029" t="str">
        <f>+IF(入力シート!$H21="","",MID(入力シート!$H21,入力シート!BJ$19,1))</f>
        <v/>
      </c>
      <c r="C17" s="1018"/>
      <c r="D17" s="1017" t="str">
        <f>+IF(入力シート!$H21="","",MID(入力シート!$H21,入力シート!BL$19,1))</f>
        <v/>
      </c>
      <c r="E17" s="1018"/>
      <c r="F17" s="1017" t="str">
        <f>+IF(入力シート!$H21="","",MID(入力シート!$H21,入力シート!BN$19,1))</f>
        <v/>
      </c>
      <c r="G17" s="1018"/>
      <c r="H17" s="1017" t="str">
        <f>+IF(入力シート!$H21="","",MID(入力シート!$H21,入力シート!BP$19,1))</f>
        <v/>
      </c>
      <c r="I17" s="1018"/>
      <c r="J17" s="1017" t="str">
        <f>+IF(入力シート!$H21="","",MID(入力シート!$H21,入力シート!BR$19,1))</f>
        <v/>
      </c>
      <c r="K17" s="1018"/>
      <c r="L17" s="1017" t="str">
        <f>+IF(入力シート!$H21="","",MID(入力シート!$H21,入力シート!BT$19,1))</f>
        <v/>
      </c>
      <c r="M17" s="1018"/>
      <c r="N17" s="1017" t="str">
        <f>+IF(入力シート!$H21="","",MID(入力シート!$H21,入力シート!BV$19,1))</f>
        <v/>
      </c>
      <c r="O17" s="1018"/>
      <c r="P17" s="1017" t="str">
        <f>+IF(入力シート!$H21="","",MID(入力シート!$H21,入力シート!BX$19,1))</f>
        <v/>
      </c>
      <c r="Q17" s="1021"/>
      <c r="R17" s="1022" t="str">
        <f>+IF(入力シート!$L21="","",MID(入力シート!$L21,入力シート!BJ$20,1))</f>
        <v/>
      </c>
      <c r="S17" s="913"/>
      <c r="T17" s="913" t="str">
        <f>+IF(入力シート!$L21="","",MID(入力シート!$L21,入力シート!BL$20,1))</f>
        <v/>
      </c>
      <c r="U17" s="913"/>
      <c r="V17" s="913" t="str">
        <f>+IF(入力シート!$L21="","",MID(入力シート!$L21,入力シート!BN$20,1))</f>
        <v/>
      </c>
      <c r="W17" s="913"/>
      <c r="X17" s="913" t="str">
        <f>+IF(入力シート!$L21="","",MID(入力シート!$L21,入力シート!BP$20,1))</f>
        <v/>
      </c>
      <c r="Y17" s="913"/>
      <c r="Z17" s="913" t="str">
        <f>+IF(入力シート!$L21="","",MID(入力シート!$L21,入力シート!BR$20,1))</f>
        <v/>
      </c>
      <c r="AA17" s="913"/>
      <c r="AB17" s="913" t="str">
        <f>+IF(入力シート!$L21="","",MID(入力シート!$L21,入力シート!BT$20,1))</f>
        <v/>
      </c>
      <c r="AC17" s="913"/>
      <c r="AD17" s="913" t="str">
        <f>+IF(入力シート!$L21="","",MID(入力シート!$L21,入力シート!BV$20,1))</f>
        <v/>
      </c>
      <c r="AE17" s="913"/>
      <c r="AF17" s="913" t="str">
        <f>+IF(入力シート!$L21="","",MID(入力シート!$L21,入力シート!BX$20,1))</f>
        <v/>
      </c>
      <c r="AG17" s="913"/>
      <c r="AH17" s="913" t="str">
        <f>+IF(入力シート!$L21="","",MID(入力シート!$L21,入力シート!BZ$20,1))</f>
        <v/>
      </c>
      <c r="AI17" s="913"/>
      <c r="AJ17" s="913" t="str">
        <f>+IF(入力シート!$L21="","",MID(入力シート!$L21,入力シート!CB$20,1))</f>
        <v/>
      </c>
      <c r="AK17" s="913"/>
      <c r="AL17" s="913" t="str">
        <f>+IF(入力シート!$L21="","",MID(入力シート!$L21,入力シート!CD$20,1))</f>
        <v/>
      </c>
      <c r="AM17" s="913"/>
      <c r="AN17" s="913" t="str">
        <f>+IF(入力シート!$L21="","",MID(入力シート!$L21,入力シート!CF$20,1))</f>
        <v/>
      </c>
      <c r="AO17" s="913"/>
      <c r="AP17" s="913" t="str">
        <f>+IF(入力シート!$L21="","",MID(入力シート!$L21,入力シート!CH$20,1))</f>
        <v/>
      </c>
      <c r="AQ17" s="913"/>
      <c r="AR17" s="913" t="str">
        <f>+IF(入力シート!$L21="","",MID(入力シート!$L21,入力シート!CJ$20,1))</f>
        <v/>
      </c>
      <c r="AS17" s="913"/>
      <c r="AT17" s="913" t="str">
        <f>+IF(入力シート!$L21="","",MID(入力シート!$L21,入力シート!CL$20,1))</f>
        <v/>
      </c>
      <c r="AU17" s="913"/>
      <c r="AV17" s="913" t="str">
        <f>+IF(入力シート!$L21="","",MID(入力シート!$L21,入力シート!CN$20,1))</f>
        <v/>
      </c>
      <c r="AW17" s="913"/>
      <c r="AX17" s="913" t="str">
        <f>+IF(入力シート!$L21="","",MID(入力シート!$L21,入力シート!CP$20,1))</f>
        <v/>
      </c>
      <c r="AY17" s="913"/>
      <c r="AZ17" s="913" t="str">
        <f>+IF(入力シート!$L21="","",MID(入力シート!$L21,入力シート!CR$20,1))</f>
        <v/>
      </c>
      <c r="BA17" s="913"/>
      <c r="BB17" s="913" t="str">
        <f>+IF(入力シート!$L21="","",MID(入力シート!$L21,入力シート!CT$20,1))</f>
        <v/>
      </c>
      <c r="BC17" s="913"/>
      <c r="BD17" s="913" t="str">
        <f>+IF(入力シート!$L21="","",MID(入力シート!$L21,入力シート!CV$20,1))</f>
        <v/>
      </c>
      <c r="BE17" s="913"/>
      <c r="BF17" s="913" t="str">
        <f>+IF(入力シート!$L21="","",MID(入力シート!$L21,入力シート!CX$20,1))</f>
        <v/>
      </c>
      <c r="BG17" s="913"/>
      <c r="BH17" s="913" t="str">
        <f>+IF(入力シート!$L21="","",MID(入力シート!$L21,入力シート!CZ$20,1))</f>
        <v/>
      </c>
      <c r="BI17" s="913"/>
      <c r="BJ17" s="913" t="str">
        <f>+IF(入力シート!$L21="","",MID(入力シート!$L21,入力シート!DB$20,1))</f>
        <v/>
      </c>
      <c r="BK17" s="913"/>
      <c r="BL17" s="913" t="str">
        <f>+IF(入力シート!$L21="","",MID(入力シート!$L21,入力シート!DD$20,1))</f>
        <v/>
      </c>
      <c r="BM17" s="913"/>
      <c r="BN17" s="913" t="str">
        <f>+IF(入力シート!$L21="","",MID(入力シート!$L21,入力シート!DF$20,1))</f>
        <v/>
      </c>
      <c r="BO17" s="913"/>
      <c r="BP17" s="913" t="str">
        <f>+IF(入力シート!$L21="","",MID(入力シート!$L21,入力シート!DH$20,1))</f>
        <v/>
      </c>
      <c r="BQ17" s="1031"/>
      <c r="BR17" s="1029" t="str">
        <f>+IF(入力シート!W21="","",入力シート!W21)</f>
        <v/>
      </c>
      <c r="BS17" s="1030"/>
      <c r="BT17" s="448" t="str">
        <f>+IF(MID(TEXT(入力シート!Y21,"000#"),1,1)="0","",MID(TEXT(入力シート!Y21,"000#"),1,1))</f>
        <v/>
      </c>
      <c r="BU17" s="449" t="str">
        <f>+IF(AND(BT17="",MID(TEXT(入力シート!Y21,"000#"),2,1)="0"),"",MID(TEXT(入力シート!Y21,"000#"),2,1))</f>
        <v/>
      </c>
      <c r="BV17" s="450" t="str">
        <f>+IF(AND(BU17="",MID(TEXT(入力シート!Y21,"000#"),3,1)="0"),"",MID(TEXT(入力シート!Y21,"000#"),3,1))</f>
        <v/>
      </c>
      <c r="BW17" s="451" t="str">
        <f>+IF(AND(BV17="",MID(TEXT(入力シート!Y21,"000#"),4,1)="0"),"",MID(TEXT(入力シート!Y21,"000#"),4,1))</f>
        <v/>
      </c>
      <c r="BX17" s="463" t="str">
        <f>+IF(入力シート!AA21="","",IF(MID(TEXT(入力シート!AA21,"00#"),1,1)="","",MID(TEXT(入力シート!AA21,"00#"),1,1)))</f>
        <v/>
      </c>
      <c r="BY17" s="464" t="str">
        <f>+IF(入力シート!AA21="","",IF(MID(TEXT(入力シート!AA21,"00#"),2,1)="","",MID(TEXT(入力シート!AA21,"00#"),2,1)))</f>
        <v/>
      </c>
      <c r="BZ17" s="465" t="str">
        <f>+IF(入力シート!AA21="","",IF(MID(TEXT(入力シート!AA21,"00#"),3,1)="","",MID(TEXT(入力シート!AA21,"00#"),3,1)))</f>
        <v/>
      </c>
      <c r="CA17" s="455" t="s">
        <v>34</v>
      </c>
      <c r="CB17" s="466" t="str">
        <f>+IF(入力シート!AD21="","",IF(MID(TEXT(入力シート!AD21,"000#"),1,1)="","",MID(TEXT(入力シート!AD21,"000#"),1,1)))</f>
        <v/>
      </c>
      <c r="CC17" s="457" t="str">
        <f>+IF(入力シート!AD21="","",IF(MID(TEXT(入力シート!AD21,"000#"),2,1)="","",MID(TEXT(入力シート!AD21,"000#"),2,1)))</f>
        <v/>
      </c>
      <c r="CD17" s="457" t="str">
        <f>+IF(入力シート!AD21="","",IF(MID(TEXT(入力シート!AD21,"000#"),3,1)="","",MID(TEXT(入力シート!AD21,"000#"),3,1)))</f>
        <v/>
      </c>
      <c r="CE17" s="458" t="str">
        <f>+IF(入力シート!AD21="","",IF(MID(TEXT(入力シート!AD21,"000#"),4,1)="","",MID(TEXT(入力シート!AD21,"000#"),4,1)))</f>
        <v/>
      </c>
      <c r="CF17" s="466" t="str">
        <f>+IF(入力シート!$AZ21="","",MID(入力シート!$AZ21,入力シート!BJ$16,1))</f>
        <v>-</v>
      </c>
      <c r="CG17" s="464" t="str">
        <f>+IF(入力シート!$AZ21="","",MID(入力シート!$AZ21,入力シート!BK$16,1))</f>
        <v>-</v>
      </c>
      <c r="CH17" s="464" t="str">
        <f>+IF(入力シート!$AZ21="","",MID(入力シート!$AZ21,入力シート!BL$16,1))</f>
        <v/>
      </c>
      <c r="CI17" s="464" t="str">
        <f>+IF(入力シート!$AZ21="","",MID(入力シート!$AZ21,入力シート!BM$16,1))</f>
        <v/>
      </c>
      <c r="CJ17" s="464" t="str">
        <f>+IF(入力シート!$AZ21="","",MID(入力シート!$AZ21,入力シート!BN$16,1))</f>
        <v/>
      </c>
      <c r="CK17" s="464" t="str">
        <f>+IF(入力シート!$AZ21="","",MID(入力シート!$AZ21,入力シート!BO$16,1))</f>
        <v/>
      </c>
      <c r="CL17" s="464" t="str">
        <f>+IF(入力シート!$AZ21="","",MID(入力シート!$AZ21,入力シート!BP$16,1))</f>
        <v/>
      </c>
      <c r="CM17" s="457" t="str">
        <f>+IF(入力シート!$AZ21="","",MID(入力シート!$AZ21,入力シート!BQ$16,1))</f>
        <v/>
      </c>
      <c r="CN17" s="457" t="str">
        <f>+IF(入力シート!$AZ21="","",MID(入力シート!$AZ21,入力シート!BR$16,1))</f>
        <v/>
      </c>
      <c r="CO17" s="457" t="str">
        <f>+IF(入力シート!$AZ21="","",MID(入力シート!$AZ21,入力シート!BS$16,1))</f>
        <v/>
      </c>
      <c r="CP17" s="467" t="str">
        <f>+IF(入力シート!$AZ21="","",MID(入力シート!$AZ21,入力シート!BT$16,1))</f>
        <v/>
      </c>
      <c r="CQ17" s="458" t="str">
        <f>+IF(入力シート!$AZ21="","",MID(入力シート!$AZ21,入力シート!BU$16,1))</f>
        <v/>
      </c>
    </row>
    <row r="18" spans="1:95" s="436" customFormat="1" ht="23.25" customHeight="1">
      <c r="A18" s="26" t="s">
        <v>40</v>
      </c>
      <c r="B18" s="1029" t="str">
        <f>+IF(入力シート!$H22="","",MID(入力シート!$H22,入力シート!BJ$19,1))</f>
        <v/>
      </c>
      <c r="C18" s="1018"/>
      <c r="D18" s="1017" t="str">
        <f>+IF(入力シート!$H22="","",MID(入力シート!$H22,入力シート!BL$19,1))</f>
        <v/>
      </c>
      <c r="E18" s="1018"/>
      <c r="F18" s="1017" t="str">
        <f>+IF(入力シート!$H22="","",MID(入力シート!$H22,入力シート!BN$19,1))</f>
        <v/>
      </c>
      <c r="G18" s="1018"/>
      <c r="H18" s="1017" t="str">
        <f>+IF(入力シート!$H22="","",MID(入力シート!$H22,入力シート!BP$19,1))</f>
        <v/>
      </c>
      <c r="I18" s="1018"/>
      <c r="J18" s="1017" t="str">
        <f>+IF(入力シート!$H22="","",MID(入力シート!$H22,入力シート!BR$19,1))</f>
        <v/>
      </c>
      <c r="K18" s="1018"/>
      <c r="L18" s="1017" t="str">
        <f>+IF(入力シート!$H22="","",MID(入力シート!$H22,入力シート!BT$19,1))</f>
        <v/>
      </c>
      <c r="M18" s="1018"/>
      <c r="N18" s="1017" t="str">
        <f>+IF(入力シート!$H22="","",MID(入力シート!$H22,入力シート!BV$19,1))</f>
        <v/>
      </c>
      <c r="O18" s="1018"/>
      <c r="P18" s="1017" t="str">
        <f>+IF(入力シート!$H22="","",MID(入力シート!$H22,入力シート!BX$19,1))</f>
        <v/>
      </c>
      <c r="Q18" s="1021"/>
      <c r="R18" s="1022" t="str">
        <f>+IF(入力シート!$L22="","",MID(入力シート!$L22,入力シート!BJ$20,1))</f>
        <v/>
      </c>
      <c r="S18" s="913"/>
      <c r="T18" s="913" t="str">
        <f>+IF(入力シート!$L22="","",MID(入力シート!$L22,入力シート!BL$20,1))</f>
        <v/>
      </c>
      <c r="U18" s="913"/>
      <c r="V18" s="913" t="str">
        <f>+IF(入力シート!$L22="","",MID(入力シート!$L22,入力シート!BN$20,1))</f>
        <v/>
      </c>
      <c r="W18" s="913"/>
      <c r="X18" s="913" t="str">
        <f>+IF(入力シート!$L22="","",MID(入力シート!$L22,入力シート!BP$20,1))</f>
        <v/>
      </c>
      <c r="Y18" s="913"/>
      <c r="Z18" s="913" t="str">
        <f>+IF(入力シート!$L22="","",MID(入力シート!$L22,入力シート!BR$20,1))</f>
        <v/>
      </c>
      <c r="AA18" s="913"/>
      <c r="AB18" s="913" t="str">
        <f>+IF(入力シート!$L22="","",MID(入力シート!$L22,入力シート!BT$20,1))</f>
        <v/>
      </c>
      <c r="AC18" s="913"/>
      <c r="AD18" s="913" t="str">
        <f>+IF(入力シート!$L22="","",MID(入力シート!$L22,入力シート!BV$20,1))</f>
        <v/>
      </c>
      <c r="AE18" s="913"/>
      <c r="AF18" s="913" t="str">
        <f>+IF(入力シート!$L22="","",MID(入力シート!$L22,入力シート!BX$20,1))</f>
        <v/>
      </c>
      <c r="AG18" s="913"/>
      <c r="AH18" s="913" t="str">
        <f>+IF(入力シート!$L22="","",MID(入力シート!$L22,入力シート!BZ$20,1))</f>
        <v/>
      </c>
      <c r="AI18" s="913"/>
      <c r="AJ18" s="913" t="str">
        <f>+IF(入力シート!$L22="","",MID(入力シート!$L22,入力シート!CB$20,1))</f>
        <v/>
      </c>
      <c r="AK18" s="913"/>
      <c r="AL18" s="913" t="str">
        <f>+IF(入力シート!$L22="","",MID(入力シート!$L22,入力シート!CD$20,1))</f>
        <v/>
      </c>
      <c r="AM18" s="913"/>
      <c r="AN18" s="913" t="str">
        <f>+IF(入力シート!$L22="","",MID(入力シート!$L22,入力シート!CF$20,1))</f>
        <v/>
      </c>
      <c r="AO18" s="913"/>
      <c r="AP18" s="913" t="str">
        <f>+IF(入力シート!$L22="","",MID(入力シート!$L22,入力シート!CH$20,1))</f>
        <v/>
      </c>
      <c r="AQ18" s="913"/>
      <c r="AR18" s="913" t="str">
        <f>+IF(入力シート!$L22="","",MID(入力シート!$L22,入力シート!CJ$20,1))</f>
        <v/>
      </c>
      <c r="AS18" s="913"/>
      <c r="AT18" s="913" t="str">
        <f>+IF(入力シート!$L22="","",MID(入力シート!$L22,入力シート!CL$20,1))</f>
        <v/>
      </c>
      <c r="AU18" s="913"/>
      <c r="AV18" s="913" t="str">
        <f>+IF(入力シート!$L22="","",MID(入力シート!$L22,入力シート!CN$20,1))</f>
        <v/>
      </c>
      <c r="AW18" s="913"/>
      <c r="AX18" s="913" t="str">
        <f>+IF(入力シート!$L22="","",MID(入力シート!$L22,入力シート!CP$20,1))</f>
        <v/>
      </c>
      <c r="AY18" s="913"/>
      <c r="AZ18" s="913" t="str">
        <f>+IF(入力シート!$L22="","",MID(入力シート!$L22,入力シート!CR$20,1))</f>
        <v/>
      </c>
      <c r="BA18" s="913"/>
      <c r="BB18" s="913" t="str">
        <f>+IF(入力シート!$L22="","",MID(入力シート!$L22,入力シート!CT$20,1))</f>
        <v/>
      </c>
      <c r="BC18" s="913"/>
      <c r="BD18" s="913" t="str">
        <f>+IF(入力シート!$L22="","",MID(入力シート!$L22,入力シート!CV$20,1))</f>
        <v/>
      </c>
      <c r="BE18" s="913"/>
      <c r="BF18" s="913" t="str">
        <f>+IF(入力シート!$L22="","",MID(入力シート!$L22,入力シート!CX$20,1))</f>
        <v/>
      </c>
      <c r="BG18" s="913"/>
      <c r="BH18" s="913" t="str">
        <f>+IF(入力シート!$L22="","",MID(入力シート!$L22,入力シート!CZ$20,1))</f>
        <v/>
      </c>
      <c r="BI18" s="913"/>
      <c r="BJ18" s="913" t="str">
        <f>+IF(入力シート!$L22="","",MID(入力シート!$L22,入力シート!DB$20,1))</f>
        <v/>
      </c>
      <c r="BK18" s="913"/>
      <c r="BL18" s="913" t="str">
        <f>+IF(入力シート!$L22="","",MID(入力シート!$L22,入力シート!DD$20,1))</f>
        <v/>
      </c>
      <c r="BM18" s="913"/>
      <c r="BN18" s="913" t="str">
        <f>+IF(入力シート!$L22="","",MID(入力シート!$L22,入力シート!DF$20,1))</f>
        <v/>
      </c>
      <c r="BO18" s="913"/>
      <c r="BP18" s="913" t="str">
        <f>+IF(入力シート!$L22="","",MID(入力シート!$L22,入力シート!DH$20,1))</f>
        <v/>
      </c>
      <c r="BQ18" s="1031"/>
      <c r="BR18" s="1029" t="str">
        <f>+IF(入力シート!W22="","",入力シート!W22)</f>
        <v/>
      </c>
      <c r="BS18" s="1030"/>
      <c r="BT18" s="448" t="str">
        <f>+IF(MID(TEXT(入力シート!Y22,"000#"),1,1)="0","",MID(TEXT(入力シート!Y22,"000#"),1,1))</f>
        <v/>
      </c>
      <c r="BU18" s="449" t="str">
        <f>+IF(AND(BT18="",MID(TEXT(入力シート!Y22,"000#"),2,1)="0"),"",MID(TEXT(入力シート!Y22,"000#"),2,1))</f>
        <v/>
      </c>
      <c r="BV18" s="450" t="str">
        <f>+IF(AND(BU18="",MID(TEXT(入力シート!Y22,"000#"),3,1)="0"),"",MID(TEXT(入力シート!Y22,"000#"),3,1))</f>
        <v/>
      </c>
      <c r="BW18" s="451" t="str">
        <f>+IF(AND(BV18="",MID(TEXT(入力シート!Y22,"000#"),4,1)="0"),"",MID(TEXT(入力シート!Y22,"000#"),4,1))</f>
        <v/>
      </c>
      <c r="BX18" s="463" t="str">
        <f>+IF(入力シート!AA22="","",IF(MID(TEXT(入力シート!AA22,"00#"),1,1)="","",MID(TEXT(入力シート!AA22,"00#"),1,1)))</f>
        <v/>
      </c>
      <c r="BY18" s="464" t="str">
        <f>+IF(入力シート!AA22="","",IF(MID(TEXT(入力シート!AA22,"00#"),2,1)="","",MID(TEXT(入力シート!AA22,"00#"),2,1)))</f>
        <v/>
      </c>
      <c r="BZ18" s="465" t="str">
        <f>+IF(入力シート!AA22="","",IF(MID(TEXT(入力シート!AA22,"00#"),3,1)="","",MID(TEXT(入力シート!AA22,"00#"),3,1)))</f>
        <v/>
      </c>
      <c r="CA18" s="455" t="s">
        <v>34</v>
      </c>
      <c r="CB18" s="466" t="str">
        <f>+IF(入力シート!AD22="","",IF(MID(TEXT(入力シート!AD22,"000#"),1,1)="","",MID(TEXT(入力シート!AD22,"000#"),1,1)))</f>
        <v/>
      </c>
      <c r="CC18" s="457" t="str">
        <f>+IF(入力シート!AD22="","",IF(MID(TEXT(入力シート!AD22,"000#"),2,1)="","",MID(TEXT(入力シート!AD22,"000#"),2,1)))</f>
        <v/>
      </c>
      <c r="CD18" s="457" t="str">
        <f>+IF(入力シート!AD22="","",IF(MID(TEXT(入力シート!AD22,"000#"),3,1)="","",MID(TEXT(入力シート!AD22,"000#"),3,1)))</f>
        <v/>
      </c>
      <c r="CE18" s="458" t="str">
        <f>+IF(入力シート!AD22="","",IF(MID(TEXT(入力シート!AD22,"000#"),4,1)="","",MID(TEXT(入力シート!AD22,"000#"),4,1)))</f>
        <v/>
      </c>
      <c r="CF18" s="466" t="str">
        <f>+IF(入力シート!$AZ22="","",MID(入力シート!$AZ22,入力シート!BJ$16,1))</f>
        <v>-</v>
      </c>
      <c r="CG18" s="464" t="str">
        <f>+IF(入力シート!$AZ22="","",MID(入力シート!$AZ22,入力シート!BK$16,1))</f>
        <v>-</v>
      </c>
      <c r="CH18" s="464" t="str">
        <f>+IF(入力シート!$AZ22="","",MID(入力シート!$AZ22,入力シート!BL$16,1))</f>
        <v/>
      </c>
      <c r="CI18" s="464" t="str">
        <f>+IF(入力シート!$AZ22="","",MID(入力シート!$AZ22,入力シート!BM$16,1))</f>
        <v/>
      </c>
      <c r="CJ18" s="464" t="str">
        <f>+IF(入力シート!$AZ22="","",MID(入力シート!$AZ22,入力シート!BN$16,1))</f>
        <v/>
      </c>
      <c r="CK18" s="464" t="str">
        <f>+IF(入力シート!$AZ22="","",MID(入力シート!$AZ22,入力シート!BO$16,1))</f>
        <v/>
      </c>
      <c r="CL18" s="464" t="str">
        <f>+IF(入力シート!$AZ22="","",MID(入力シート!$AZ22,入力シート!BP$16,1))</f>
        <v/>
      </c>
      <c r="CM18" s="457" t="str">
        <f>+IF(入力シート!$AZ22="","",MID(入力シート!$AZ22,入力シート!BQ$16,1))</f>
        <v/>
      </c>
      <c r="CN18" s="457" t="str">
        <f>+IF(入力シート!$AZ22="","",MID(入力シート!$AZ22,入力シート!BR$16,1))</f>
        <v/>
      </c>
      <c r="CO18" s="457" t="str">
        <f>+IF(入力シート!$AZ22="","",MID(入力シート!$AZ22,入力シート!BS$16,1))</f>
        <v/>
      </c>
      <c r="CP18" s="467" t="str">
        <f>+IF(入力シート!$AZ22="","",MID(入力シート!$AZ22,入力シート!BT$16,1))</f>
        <v/>
      </c>
      <c r="CQ18" s="458" t="str">
        <f>+IF(入力シート!$AZ22="","",MID(入力シート!$AZ22,入力シート!BU$16,1))</f>
        <v/>
      </c>
    </row>
    <row r="19" spans="1:95" s="436" customFormat="1" ht="23.25" customHeight="1">
      <c r="A19" s="26" t="s">
        <v>41</v>
      </c>
      <c r="B19" s="1029" t="str">
        <f>+IF(入力シート!$H23="","",MID(入力シート!$H23,入力シート!BJ$19,1))</f>
        <v/>
      </c>
      <c r="C19" s="1018"/>
      <c r="D19" s="1017" t="str">
        <f>+IF(入力シート!$H23="","",MID(入力シート!$H23,入力シート!BL$19,1))</f>
        <v/>
      </c>
      <c r="E19" s="1018"/>
      <c r="F19" s="1017" t="str">
        <f>+IF(入力シート!$H23="","",MID(入力シート!$H23,入力シート!BN$19,1))</f>
        <v/>
      </c>
      <c r="G19" s="1018"/>
      <c r="H19" s="1017" t="str">
        <f>+IF(入力シート!$H23="","",MID(入力シート!$H23,入力シート!BP$19,1))</f>
        <v/>
      </c>
      <c r="I19" s="1018"/>
      <c r="J19" s="1017" t="str">
        <f>+IF(入力シート!$H23="","",MID(入力シート!$H23,入力シート!BR$19,1))</f>
        <v/>
      </c>
      <c r="K19" s="1018"/>
      <c r="L19" s="1017" t="str">
        <f>+IF(入力シート!$H23="","",MID(入力シート!$H23,入力シート!BT$19,1))</f>
        <v/>
      </c>
      <c r="M19" s="1018"/>
      <c r="N19" s="1017" t="str">
        <f>+IF(入力シート!$H23="","",MID(入力シート!$H23,入力シート!BV$19,1))</f>
        <v/>
      </c>
      <c r="O19" s="1018"/>
      <c r="P19" s="1017" t="str">
        <f>+IF(入力シート!$H23="","",MID(入力シート!$H23,入力シート!BX$19,1))</f>
        <v/>
      </c>
      <c r="Q19" s="1021"/>
      <c r="R19" s="1022" t="str">
        <f>+IF(入力シート!$L23="","",MID(入力シート!$L23,入力シート!BJ$20,1))</f>
        <v/>
      </c>
      <c r="S19" s="913"/>
      <c r="T19" s="913" t="str">
        <f>+IF(入力シート!$L23="","",MID(入力シート!$L23,入力シート!BL$20,1))</f>
        <v/>
      </c>
      <c r="U19" s="913"/>
      <c r="V19" s="913" t="str">
        <f>+IF(入力シート!$L23="","",MID(入力シート!$L23,入力シート!BN$20,1))</f>
        <v/>
      </c>
      <c r="W19" s="913"/>
      <c r="X19" s="913" t="str">
        <f>+IF(入力シート!$L23="","",MID(入力シート!$L23,入力シート!BP$20,1))</f>
        <v/>
      </c>
      <c r="Y19" s="913"/>
      <c r="Z19" s="913" t="str">
        <f>+IF(入力シート!$L23="","",MID(入力シート!$L23,入力シート!BR$20,1))</f>
        <v/>
      </c>
      <c r="AA19" s="913"/>
      <c r="AB19" s="913" t="str">
        <f>+IF(入力シート!$L23="","",MID(入力シート!$L23,入力シート!BT$20,1))</f>
        <v/>
      </c>
      <c r="AC19" s="913"/>
      <c r="AD19" s="913" t="str">
        <f>+IF(入力シート!$L23="","",MID(入力シート!$L23,入力シート!BV$20,1))</f>
        <v/>
      </c>
      <c r="AE19" s="913"/>
      <c r="AF19" s="913" t="str">
        <f>+IF(入力シート!$L23="","",MID(入力シート!$L23,入力シート!BX$20,1))</f>
        <v/>
      </c>
      <c r="AG19" s="913"/>
      <c r="AH19" s="913" t="str">
        <f>+IF(入力シート!$L23="","",MID(入力シート!$L23,入力シート!BZ$20,1))</f>
        <v/>
      </c>
      <c r="AI19" s="913"/>
      <c r="AJ19" s="913" t="str">
        <f>+IF(入力シート!$L23="","",MID(入力シート!$L23,入力シート!CB$20,1))</f>
        <v/>
      </c>
      <c r="AK19" s="913"/>
      <c r="AL19" s="913" t="str">
        <f>+IF(入力シート!$L23="","",MID(入力シート!$L23,入力シート!CD$20,1))</f>
        <v/>
      </c>
      <c r="AM19" s="913"/>
      <c r="AN19" s="913" t="str">
        <f>+IF(入力シート!$L23="","",MID(入力シート!$L23,入力シート!CF$20,1))</f>
        <v/>
      </c>
      <c r="AO19" s="913"/>
      <c r="AP19" s="913" t="str">
        <f>+IF(入力シート!$L23="","",MID(入力シート!$L23,入力シート!CH$20,1))</f>
        <v/>
      </c>
      <c r="AQ19" s="913"/>
      <c r="AR19" s="913" t="str">
        <f>+IF(入力シート!$L23="","",MID(入力シート!$L23,入力シート!CJ$20,1))</f>
        <v/>
      </c>
      <c r="AS19" s="913"/>
      <c r="AT19" s="913" t="str">
        <f>+IF(入力シート!$L23="","",MID(入力シート!$L23,入力シート!CL$20,1))</f>
        <v/>
      </c>
      <c r="AU19" s="913"/>
      <c r="AV19" s="913" t="str">
        <f>+IF(入力シート!$L23="","",MID(入力シート!$L23,入力シート!CN$20,1))</f>
        <v/>
      </c>
      <c r="AW19" s="913"/>
      <c r="AX19" s="913" t="str">
        <f>+IF(入力シート!$L23="","",MID(入力シート!$L23,入力シート!CP$20,1))</f>
        <v/>
      </c>
      <c r="AY19" s="913"/>
      <c r="AZ19" s="913" t="str">
        <f>+IF(入力シート!$L23="","",MID(入力シート!$L23,入力シート!CR$20,1))</f>
        <v/>
      </c>
      <c r="BA19" s="913"/>
      <c r="BB19" s="913" t="str">
        <f>+IF(入力シート!$L23="","",MID(入力シート!$L23,入力シート!CT$20,1))</f>
        <v/>
      </c>
      <c r="BC19" s="913"/>
      <c r="BD19" s="913" t="str">
        <f>+IF(入力シート!$L23="","",MID(入力シート!$L23,入力シート!CV$20,1))</f>
        <v/>
      </c>
      <c r="BE19" s="913"/>
      <c r="BF19" s="913" t="str">
        <f>+IF(入力シート!$L23="","",MID(入力シート!$L23,入力シート!CX$20,1))</f>
        <v/>
      </c>
      <c r="BG19" s="913"/>
      <c r="BH19" s="913" t="str">
        <f>+IF(入力シート!$L23="","",MID(入力シート!$L23,入力シート!CZ$20,1))</f>
        <v/>
      </c>
      <c r="BI19" s="913"/>
      <c r="BJ19" s="913" t="str">
        <f>+IF(入力シート!$L23="","",MID(入力シート!$L23,入力シート!DB$20,1))</f>
        <v/>
      </c>
      <c r="BK19" s="913"/>
      <c r="BL19" s="913" t="str">
        <f>+IF(入力シート!$L23="","",MID(入力シート!$L23,入力シート!DD$20,1))</f>
        <v/>
      </c>
      <c r="BM19" s="913"/>
      <c r="BN19" s="913" t="str">
        <f>+IF(入力シート!$L23="","",MID(入力シート!$L23,入力シート!DF$20,1))</f>
        <v/>
      </c>
      <c r="BO19" s="913"/>
      <c r="BP19" s="913" t="str">
        <f>+IF(入力シート!$L23="","",MID(入力シート!$L23,入力シート!DH$20,1))</f>
        <v/>
      </c>
      <c r="BQ19" s="1031"/>
      <c r="BR19" s="1029" t="str">
        <f>+IF(入力シート!W23="","",入力シート!W23)</f>
        <v>　</v>
      </c>
      <c r="BS19" s="1030"/>
      <c r="BT19" s="448" t="str">
        <f>+IF(MID(TEXT(入力シート!Y23,"000#"),1,1)="0","",MID(TEXT(入力シート!Y23,"000#"),1,1))</f>
        <v/>
      </c>
      <c r="BU19" s="449" t="str">
        <f>+IF(AND(BT19="",MID(TEXT(入力シート!Y23,"000#"),2,1)="0"),"",MID(TEXT(入力シート!Y23,"000#"),2,1))</f>
        <v/>
      </c>
      <c r="BV19" s="450" t="str">
        <f>+IF(AND(BU19="",MID(TEXT(入力シート!Y23,"000#"),3,1)="0"),"",MID(TEXT(入力シート!Y23,"000#"),3,1))</f>
        <v/>
      </c>
      <c r="BW19" s="451" t="str">
        <f>+IF(AND(BV19="",MID(TEXT(入力シート!Y23,"000#"),4,1)="0"),"",MID(TEXT(入力シート!Y23,"000#"),4,1))</f>
        <v/>
      </c>
      <c r="BX19" s="463" t="str">
        <f>+IF(入力シート!AA23="","",IF(MID(TEXT(入力シート!AA23,"00#"),1,1)="","",MID(TEXT(入力シート!AA23,"00#"),1,1)))</f>
        <v/>
      </c>
      <c r="BY19" s="464" t="str">
        <f>+IF(入力シート!AA23="","",IF(MID(TEXT(入力シート!AA23,"00#"),2,1)="","",MID(TEXT(入力シート!AA23,"00#"),2,1)))</f>
        <v/>
      </c>
      <c r="BZ19" s="465" t="str">
        <f>+IF(入力シート!AA23="","",IF(MID(TEXT(入力シート!AA23,"00#"),3,1)="","",MID(TEXT(入力シート!AA23,"00#"),3,1)))</f>
        <v/>
      </c>
      <c r="CA19" s="455" t="s">
        <v>34</v>
      </c>
      <c r="CB19" s="466" t="str">
        <f>+IF(入力シート!AD23="","",IF(MID(TEXT(入力シート!AD23,"000#"),1,1)="","",MID(TEXT(入力シート!AD23,"000#"),1,1)))</f>
        <v/>
      </c>
      <c r="CC19" s="457" t="str">
        <f>+IF(入力シート!AD23="","",IF(MID(TEXT(入力シート!AD23,"000#"),2,1)="","",MID(TEXT(入力シート!AD23,"000#"),2,1)))</f>
        <v/>
      </c>
      <c r="CD19" s="457" t="str">
        <f>+IF(入力シート!AD23="","",IF(MID(TEXT(入力シート!AD23,"000#"),3,1)="","",MID(TEXT(入力シート!AD23,"000#"),3,1)))</f>
        <v/>
      </c>
      <c r="CE19" s="458" t="str">
        <f>+IF(入力シート!AD23="","",IF(MID(TEXT(入力シート!AD23,"000#"),4,1)="","",MID(TEXT(入力シート!AD23,"000#"),4,1)))</f>
        <v/>
      </c>
      <c r="CF19" s="466" t="str">
        <f>+IF(入力シート!$AZ23="","",MID(入力シート!$AZ23,入力シート!BJ$16,1))</f>
        <v>-</v>
      </c>
      <c r="CG19" s="464" t="str">
        <f>+IF(入力シート!$AZ23="","",MID(入力シート!$AZ23,入力シート!BK$16,1))</f>
        <v>-</v>
      </c>
      <c r="CH19" s="464" t="str">
        <f>+IF(入力シート!$AZ23="","",MID(入力シート!$AZ23,入力シート!BL$16,1))</f>
        <v/>
      </c>
      <c r="CI19" s="464" t="str">
        <f>+IF(入力シート!$AZ23="","",MID(入力シート!$AZ23,入力シート!BM$16,1))</f>
        <v/>
      </c>
      <c r="CJ19" s="464" t="str">
        <f>+IF(入力シート!$AZ23="","",MID(入力シート!$AZ23,入力シート!BN$16,1))</f>
        <v/>
      </c>
      <c r="CK19" s="464" t="str">
        <f>+IF(入力シート!$AZ23="","",MID(入力シート!$AZ23,入力シート!BO$16,1))</f>
        <v/>
      </c>
      <c r="CL19" s="464" t="str">
        <f>+IF(入力シート!$AZ23="","",MID(入力シート!$AZ23,入力シート!BP$16,1))</f>
        <v/>
      </c>
      <c r="CM19" s="457" t="str">
        <f>+IF(入力シート!$AZ23="","",MID(入力シート!$AZ23,入力シート!BQ$16,1))</f>
        <v/>
      </c>
      <c r="CN19" s="457" t="str">
        <f>+IF(入力シート!$AZ23="","",MID(入力シート!$AZ23,入力シート!BR$16,1))</f>
        <v/>
      </c>
      <c r="CO19" s="457" t="str">
        <f>+IF(入力シート!$AZ23="","",MID(入力シート!$AZ23,入力シート!BS$16,1))</f>
        <v/>
      </c>
      <c r="CP19" s="467" t="str">
        <f>+IF(入力シート!$AZ23="","",MID(入力シート!$AZ23,入力シート!BT$16,1))</f>
        <v/>
      </c>
      <c r="CQ19" s="458" t="str">
        <f>+IF(入力シート!$AZ23="","",MID(入力シート!$AZ23,入力シート!BU$16,1))</f>
        <v/>
      </c>
    </row>
    <row r="20" spans="1:95" s="436" customFormat="1" ht="23.25" customHeight="1">
      <c r="A20" s="26" t="s">
        <v>42</v>
      </c>
      <c r="B20" s="1029" t="str">
        <f>+IF(入力シート!$H24="","",MID(入力シート!$H24,入力シート!BJ$19,1))</f>
        <v/>
      </c>
      <c r="C20" s="1018"/>
      <c r="D20" s="1017" t="str">
        <f>+IF(入力シート!$H24="","",MID(入力シート!$H24,入力シート!BL$19,1))</f>
        <v/>
      </c>
      <c r="E20" s="1018"/>
      <c r="F20" s="1017" t="str">
        <f>+IF(入力シート!$H24="","",MID(入力シート!$H24,入力シート!BN$19,1))</f>
        <v/>
      </c>
      <c r="G20" s="1018"/>
      <c r="H20" s="1017" t="str">
        <f>+IF(入力シート!$H24="","",MID(入力シート!$H24,入力シート!BP$19,1))</f>
        <v/>
      </c>
      <c r="I20" s="1018"/>
      <c r="J20" s="1017" t="str">
        <f>+IF(入力シート!$H24="","",MID(入力シート!$H24,入力シート!BR$19,1))</f>
        <v/>
      </c>
      <c r="K20" s="1018"/>
      <c r="L20" s="1017" t="str">
        <f>+IF(入力シート!$H24="","",MID(入力シート!$H24,入力シート!BT$19,1))</f>
        <v/>
      </c>
      <c r="M20" s="1018"/>
      <c r="N20" s="1017" t="str">
        <f>+IF(入力シート!$H24="","",MID(入力シート!$H24,入力シート!BV$19,1))</f>
        <v/>
      </c>
      <c r="O20" s="1018"/>
      <c r="P20" s="1017" t="str">
        <f>+IF(入力シート!$H24="","",MID(入力シート!$H24,入力シート!BX$19,1))</f>
        <v/>
      </c>
      <c r="Q20" s="1021"/>
      <c r="R20" s="1022" t="str">
        <f>+IF(入力シート!$L24="","",MID(入力シート!$L24,入力シート!BJ$20,1))</f>
        <v/>
      </c>
      <c r="S20" s="913"/>
      <c r="T20" s="913" t="str">
        <f>+IF(入力シート!$L24="","",MID(入力シート!$L24,入力シート!BL$20,1))</f>
        <v/>
      </c>
      <c r="U20" s="913"/>
      <c r="V20" s="913" t="str">
        <f>+IF(入力シート!$L24="","",MID(入力シート!$L24,入力シート!BN$20,1))</f>
        <v/>
      </c>
      <c r="W20" s="913"/>
      <c r="X20" s="913" t="str">
        <f>+IF(入力シート!$L24="","",MID(入力シート!$L24,入力シート!BP$20,1))</f>
        <v/>
      </c>
      <c r="Y20" s="913"/>
      <c r="Z20" s="913" t="str">
        <f>+IF(入力シート!$L24="","",MID(入力シート!$L24,入力シート!BR$20,1))</f>
        <v/>
      </c>
      <c r="AA20" s="913"/>
      <c r="AB20" s="913" t="str">
        <f>+IF(入力シート!$L24="","",MID(入力シート!$L24,入力シート!BT$20,1))</f>
        <v/>
      </c>
      <c r="AC20" s="913"/>
      <c r="AD20" s="913" t="str">
        <f>+IF(入力シート!$L24="","",MID(入力シート!$L24,入力シート!BV$20,1))</f>
        <v/>
      </c>
      <c r="AE20" s="913"/>
      <c r="AF20" s="913" t="str">
        <f>+IF(入力シート!$L24="","",MID(入力シート!$L24,入力シート!BX$20,1))</f>
        <v/>
      </c>
      <c r="AG20" s="913"/>
      <c r="AH20" s="913" t="str">
        <f>+IF(入力シート!$L24="","",MID(入力シート!$L24,入力シート!BZ$20,1))</f>
        <v/>
      </c>
      <c r="AI20" s="913"/>
      <c r="AJ20" s="913" t="str">
        <f>+IF(入力シート!$L24="","",MID(入力シート!$L24,入力シート!CB$20,1))</f>
        <v/>
      </c>
      <c r="AK20" s="913"/>
      <c r="AL20" s="913" t="str">
        <f>+IF(入力シート!$L24="","",MID(入力シート!$L24,入力シート!CD$20,1))</f>
        <v/>
      </c>
      <c r="AM20" s="913"/>
      <c r="AN20" s="913" t="str">
        <f>+IF(入力シート!$L24="","",MID(入力シート!$L24,入力シート!CF$20,1))</f>
        <v/>
      </c>
      <c r="AO20" s="913"/>
      <c r="AP20" s="913" t="str">
        <f>+IF(入力シート!$L24="","",MID(入力シート!$L24,入力シート!CH$20,1))</f>
        <v/>
      </c>
      <c r="AQ20" s="913"/>
      <c r="AR20" s="913" t="str">
        <f>+IF(入力シート!$L24="","",MID(入力シート!$L24,入力シート!CJ$20,1))</f>
        <v/>
      </c>
      <c r="AS20" s="913"/>
      <c r="AT20" s="913" t="str">
        <f>+IF(入力シート!$L24="","",MID(入力シート!$L24,入力シート!CL$20,1))</f>
        <v/>
      </c>
      <c r="AU20" s="913"/>
      <c r="AV20" s="913" t="str">
        <f>+IF(入力シート!$L24="","",MID(入力シート!$L24,入力シート!CN$20,1))</f>
        <v/>
      </c>
      <c r="AW20" s="913"/>
      <c r="AX20" s="913" t="str">
        <f>+IF(入力シート!$L24="","",MID(入力シート!$L24,入力シート!CP$20,1))</f>
        <v/>
      </c>
      <c r="AY20" s="913"/>
      <c r="AZ20" s="913" t="str">
        <f>+IF(入力シート!$L24="","",MID(入力シート!$L24,入力シート!CR$20,1))</f>
        <v/>
      </c>
      <c r="BA20" s="913"/>
      <c r="BB20" s="913" t="str">
        <f>+IF(入力シート!$L24="","",MID(入力シート!$L24,入力シート!CT$20,1))</f>
        <v/>
      </c>
      <c r="BC20" s="913"/>
      <c r="BD20" s="913" t="str">
        <f>+IF(入力シート!$L24="","",MID(入力シート!$L24,入力シート!CV$20,1))</f>
        <v/>
      </c>
      <c r="BE20" s="913"/>
      <c r="BF20" s="913" t="str">
        <f>+IF(入力シート!$L24="","",MID(入力シート!$L24,入力シート!CX$20,1))</f>
        <v/>
      </c>
      <c r="BG20" s="913"/>
      <c r="BH20" s="913" t="str">
        <f>+IF(入力シート!$L24="","",MID(入力シート!$L24,入力シート!CZ$20,1))</f>
        <v/>
      </c>
      <c r="BI20" s="913"/>
      <c r="BJ20" s="913" t="str">
        <f>+IF(入力シート!$L24="","",MID(入力シート!$L24,入力シート!DB$20,1))</f>
        <v/>
      </c>
      <c r="BK20" s="913"/>
      <c r="BL20" s="913" t="str">
        <f>+IF(入力シート!$L24="","",MID(入力シート!$L24,入力シート!DD$20,1))</f>
        <v/>
      </c>
      <c r="BM20" s="913"/>
      <c r="BN20" s="913" t="str">
        <f>+IF(入力シート!$L24="","",MID(入力シート!$L24,入力シート!DF$20,1))</f>
        <v/>
      </c>
      <c r="BO20" s="913"/>
      <c r="BP20" s="913" t="str">
        <f>+IF(入力シート!$L24="","",MID(入力シート!$L24,入力シート!DH$20,1))</f>
        <v/>
      </c>
      <c r="BQ20" s="1031"/>
      <c r="BR20" s="1029" t="str">
        <f>+IF(入力シート!W24="","",入力シート!W24)</f>
        <v/>
      </c>
      <c r="BS20" s="1030"/>
      <c r="BT20" s="448" t="str">
        <f>+IF(MID(TEXT(入力シート!Y24,"000#"),1,1)="0","",MID(TEXT(入力シート!Y24,"000#"),1,1))</f>
        <v/>
      </c>
      <c r="BU20" s="449" t="str">
        <f>+IF(AND(BT20="",MID(TEXT(入力シート!Y24,"000#"),2,1)="0"),"",MID(TEXT(入力シート!Y24,"000#"),2,1))</f>
        <v/>
      </c>
      <c r="BV20" s="450" t="str">
        <f>+IF(AND(BU20="",MID(TEXT(入力シート!Y24,"000#"),3,1)="0"),"",MID(TEXT(入力シート!Y24,"000#"),3,1))</f>
        <v/>
      </c>
      <c r="BW20" s="451" t="str">
        <f>+IF(AND(BV20="",MID(TEXT(入力シート!Y24,"000#"),4,1)="0"),"",MID(TEXT(入力シート!Y24,"000#"),4,1))</f>
        <v/>
      </c>
      <c r="BX20" s="463" t="str">
        <f>+IF(入力シート!AA24="","",IF(MID(TEXT(入力シート!AA24,"00#"),1,1)="","",MID(TEXT(入力シート!AA24,"00#"),1,1)))</f>
        <v/>
      </c>
      <c r="BY20" s="464" t="str">
        <f>+IF(入力シート!AA24="","",IF(MID(TEXT(入力シート!AA24,"00#"),2,1)="","",MID(TEXT(入力シート!AA24,"00#"),2,1)))</f>
        <v/>
      </c>
      <c r="BZ20" s="465" t="str">
        <f>+IF(入力シート!AA24="","",IF(MID(TEXT(入力シート!AA24,"00#"),3,1)="","",MID(TEXT(入力シート!AA24,"00#"),3,1)))</f>
        <v/>
      </c>
      <c r="CA20" s="455" t="s">
        <v>34</v>
      </c>
      <c r="CB20" s="466" t="str">
        <f>+IF(入力シート!AD24="","",IF(MID(TEXT(入力シート!AD24,"000#"),1,1)="","",MID(TEXT(入力シート!AD24,"000#"),1,1)))</f>
        <v/>
      </c>
      <c r="CC20" s="457" t="str">
        <f>+IF(入力シート!AD24="","",IF(MID(TEXT(入力シート!AD24,"000#"),2,1)="","",MID(TEXT(入力シート!AD24,"000#"),2,1)))</f>
        <v/>
      </c>
      <c r="CD20" s="457" t="str">
        <f>+IF(入力シート!AD24="","",IF(MID(TEXT(入力シート!AD24,"000#"),3,1)="","",MID(TEXT(入力シート!AD24,"000#"),3,1)))</f>
        <v/>
      </c>
      <c r="CE20" s="458" t="str">
        <f>+IF(入力シート!AD24="","",IF(MID(TEXT(入力シート!AD24,"000#"),4,1)="","",MID(TEXT(入力シート!AD24,"000#"),4,1)))</f>
        <v/>
      </c>
      <c r="CF20" s="466" t="str">
        <f>+IF(入力シート!$AZ24="","",MID(入力シート!$AZ24,入力シート!BJ$16,1))</f>
        <v>-</v>
      </c>
      <c r="CG20" s="464" t="str">
        <f>+IF(入力シート!$AZ24="","",MID(入力シート!$AZ24,入力シート!BK$16,1))</f>
        <v>-</v>
      </c>
      <c r="CH20" s="464" t="str">
        <f>+IF(入力シート!$AZ24="","",MID(入力シート!$AZ24,入力シート!BL$16,1))</f>
        <v/>
      </c>
      <c r="CI20" s="464" t="str">
        <f>+IF(入力シート!$AZ24="","",MID(入力シート!$AZ24,入力シート!BM$16,1))</f>
        <v/>
      </c>
      <c r="CJ20" s="464" t="str">
        <f>+IF(入力シート!$AZ24="","",MID(入力シート!$AZ24,入力シート!BN$16,1))</f>
        <v/>
      </c>
      <c r="CK20" s="464" t="str">
        <f>+IF(入力シート!$AZ24="","",MID(入力シート!$AZ24,入力シート!BO$16,1))</f>
        <v/>
      </c>
      <c r="CL20" s="464" t="str">
        <f>+IF(入力シート!$AZ24="","",MID(入力シート!$AZ24,入力シート!BP$16,1))</f>
        <v/>
      </c>
      <c r="CM20" s="457" t="str">
        <f>+IF(入力シート!$AZ24="","",MID(入力シート!$AZ24,入力シート!BQ$16,1))</f>
        <v/>
      </c>
      <c r="CN20" s="457" t="str">
        <f>+IF(入力シート!$AZ24="","",MID(入力シート!$AZ24,入力シート!BR$16,1))</f>
        <v/>
      </c>
      <c r="CO20" s="457" t="str">
        <f>+IF(入力シート!$AZ24="","",MID(入力シート!$AZ24,入力シート!BS$16,1))</f>
        <v/>
      </c>
      <c r="CP20" s="467" t="str">
        <f>+IF(入力シート!$AZ24="","",MID(入力シート!$AZ24,入力シート!BT$16,1))</f>
        <v/>
      </c>
      <c r="CQ20" s="458" t="str">
        <f>+IF(入力シート!$AZ24="","",MID(入力シート!$AZ24,入力シート!BU$16,1))</f>
        <v/>
      </c>
    </row>
    <row r="21" spans="1:95" s="436" customFormat="1" ht="23.25" customHeight="1">
      <c r="A21" s="26" t="s">
        <v>43</v>
      </c>
      <c r="B21" s="1029" t="str">
        <f>+IF(入力シート!$H25="","",MID(入力シート!$H25,入力シート!BJ$19,1))</f>
        <v/>
      </c>
      <c r="C21" s="1018"/>
      <c r="D21" s="1017" t="str">
        <f>+IF(入力シート!$H25="","",MID(入力シート!$H25,入力シート!BL$19,1))</f>
        <v/>
      </c>
      <c r="E21" s="1018"/>
      <c r="F21" s="1017" t="str">
        <f>+IF(入力シート!$H25="","",MID(入力シート!$H25,入力シート!BN$19,1))</f>
        <v/>
      </c>
      <c r="G21" s="1018"/>
      <c r="H21" s="1017" t="str">
        <f>+IF(入力シート!$H25="","",MID(入力シート!$H25,入力シート!BP$19,1))</f>
        <v/>
      </c>
      <c r="I21" s="1018"/>
      <c r="J21" s="1017" t="str">
        <f>+IF(入力シート!$H25="","",MID(入力シート!$H25,入力シート!BR$19,1))</f>
        <v/>
      </c>
      <c r="K21" s="1018"/>
      <c r="L21" s="1017" t="str">
        <f>+IF(入力シート!$H25="","",MID(入力シート!$H25,入力シート!BT$19,1))</f>
        <v/>
      </c>
      <c r="M21" s="1018"/>
      <c r="N21" s="1017" t="str">
        <f>+IF(入力シート!$H25="","",MID(入力シート!$H25,入力シート!BV$19,1))</f>
        <v/>
      </c>
      <c r="O21" s="1018"/>
      <c r="P21" s="1017" t="str">
        <f>+IF(入力シート!$H25="","",MID(入力シート!$H25,入力シート!BX$19,1))</f>
        <v/>
      </c>
      <c r="Q21" s="1021"/>
      <c r="R21" s="1022" t="str">
        <f>+IF(入力シート!$L25="","",MID(入力シート!$L25,入力シート!BJ$20,1))</f>
        <v/>
      </c>
      <c r="S21" s="913"/>
      <c r="T21" s="913" t="str">
        <f>+IF(入力シート!$L25="","",MID(入力シート!$L25,入力シート!BL$20,1))</f>
        <v/>
      </c>
      <c r="U21" s="913"/>
      <c r="V21" s="913" t="str">
        <f>+IF(入力シート!$L25="","",MID(入力シート!$L25,入力シート!BN$20,1))</f>
        <v/>
      </c>
      <c r="W21" s="913"/>
      <c r="X21" s="913" t="str">
        <f>+IF(入力シート!$L25="","",MID(入力シート!$L25,入力シート!BP$20,1))</f>
        <v/>
      </c>
      <c r="Y21" s="913"/>
      <c r="Z21" s="913" t="str">
        <f>+IF(入力シート!$L25="","",MID(入力シート!$L25,入力シート!BR$20,1))</f>
        <v/>
      </c>
      <c r="AA21" s="913"/>
      <c r="AB21" s="913" t="str">
        <f>+IF(入力シート!$L25="","",MID(入力シート!$L25,入力シート!BT$20,1))</f>
        <v/>
      </c>
      <c r="AC21" s="913"/>
      <c r="AD21" s="913" t="str">
        <f>+IF(入力シート!$L25="","",MID(入力シート!$L25,入力シート!BV$20,1))</f>
        <v/>
      </c>
      <c r="AE21" s="913"/>
      <c r="AF21" s="913" t="str">
        <f>+IF(入力シート!$L25="","",MID(入力シート!$L25,入力シート!BX$20,1))</f>
        <v/>
      </c>
      <c r="AG21" s="913"/>
      <c r="AH21" s="913" t="str">
        <f>+IF(入力シート!$L25="","",MID(入力シート!$L25,入力シート!BZ$20,1))</f>
        <v/>
      </c>
      <c r="AI21" s="913"/>
      <c r="AJ21" s="913" t="str">
        <f>+IF(入力シート!$L25="","",MID(入力シート!$L25,入力シート!CB$20,1))</f>
        <v/>
      </c>
      <c r="AK21" s="913"/>
      <c r="AL21" s="913" t="str">
        <f>+IF(入力シート!$L25="","",MID(入力シート!$L25,入力シート!CD$20,1))</f>
        <v/>
      </c>
      <c r="AM21" s="913"/>
      <c r="AN21" s="913" t="str">
        <f>+IF(入力シート!$L25="","",MID(入力シート!$L25,入力シート!CF$20,1))</f>
        <v/>
      </c>
      <c r="AO21" s="913"/>
      <c r="AP21" s="913" t="str">
        <f>+IF(入力シート!$L25="","",MID(入力シート!$L25,入力シート!CH$20,1))</f>
        <v/>
      </c>
      <c r="AQ21" s="913"/>
      <c r="AR21" s="913" t="str">
        <f>+IF(入力シート!$L25="","",MID(入力シート!$L25,入力シート!CJ$20,1))</f>
        <v/>
      </c>
      <c r="AS21" s="913"/>
      <c r="AT21" s="913" t="str">
        <f>+IF(入力シート!$L25="","",MID(入力シート!$L25,入力シート!CL$20,1))</f>
        <v/>
      </c>
      <c r="AU21" s="913"/>
      <c r="AV21" s="913" t="str">
        <f>+IF(入力シート!$L25="","",MID(入力シート!$L25,入力シート!CN$20,1))</f>
        <v/>
      </c>
      <c r="AW21" s="913"/>
      <c r="AX21" s="913" t="str">
        <f>+IF(入力シート!$L25="","",MID(入力シート!$L25,入力シート!CP$20,1))</f>
        <v/>
      </c>
      <c r="AY21" s="913"/>
      <c r="AZ21" s="913" t="str">
        <f>+IF(入力シート!$L25="","",MID(入力シート!$L25,入力シート!CR$20,1))</f>
        <v/>
      </c>
      <c r="BA21" s="913"/>
      <c r="BB21" s="913" t="str">
        <f>+IF(入力シート!$L25="","",MID(入力シート!$L25,入力シート!CT$20,1))</f>
        <v/>
      </c>
      <c r="BC21" s="913"/>
      <c r="BD21" s="913" t="str">
        <f>+IF(入力シート!$L25="","",MID(入力シート!$L25,入力シート!CV$20,1))</f>
        <v/>
      </c>
      <c r="BE21" s="913"/>
      <c r="BF21" s="913" t="str">
        <f>+IF(入力シート!$L25="","",MID(入力シート!$L25,入力シート!CX$20,1))</f>
        <v/>
      </c>
      <c r="BG21" s="913"/>
      <c r="BH21" s="913" t="str">
        <f>+IF(入力シート!$L25="","",MID(入力シート!$L25,入力シート!CZ$20,1))</f>
        <v/>
      </c>
      <c r="BI21" s="913"/>
      <c r="BJ21" s="913" t="str">
        <f>+IF(入力シート!$L25="","",MID(入力シート!$L25,入力シート!DB$20,1))</f>
        <v/>
      </c>
      <c r="BK21" s="913"/>
      <c r="BL21" s="913" t="str">
        <f>+IF(入力シート!$L25="","",MID(入力シート!$L25,入力シート!DD$20,1))</f>
        <v/>
      </c>
      <c r="BM21" s="913"/>
      <c r="BN21" s="913" t="str">
        <f>+IF(入力シート!$L25="","",MID(入力シート!$L25,入力シート!DF$20,1))</f>
        <v/>
      </c>
      <c r="BO21" s="913"/>
      <c r="BP21" s="913" t="str">
        <f>+IF(入力シート!$L25="","",MID(入力シート!$L25,入力シート!DH$20,1))</f>
        <v/>
      </c>
      <c r="BQ21" s="1031"/>
      <c r="BR21" s="1029" t="str">
        <f>+IF(入力シート!W25="","",入力シート!W25)</f>
        <v/>
      </c>
      <c r="BS21" s="1030"/>
      <c r="BT21" s="448" t="str">
        <f>+IF(MID(TEXT(入力シート!Y25,"000#"),1,1)="0","",MID(TEXT(入力シート!Y25,"000#"),1,1))</f>
        <v/>
      </c>
      <c r="BU21" s="449" t="str">
        <f>+IF(AND(BT21="",MID(TEXT(入力シート!Y25,"000#"),2,1)="0"),"",MID(TEXT(入力シート!Y25,"000#"),2,1))</f>
        <v/>
      </c>
      <c r="BV21" s="450" t="str">
        <f>+IF(AND(BU21="",MID(TEXT(入力シート!Y25,"000#"),3,1)="0"),"",MID(TEXT(入力シート!Y25,"000#"),3,1))</f>
        <v/>
      </c>
      <c r="BW21" s="451" t="str">
        <f>+IF(AND(BV21="",MID(TEXT(入力シート!Y25,"000#"),4,1)="0"),"",MID(TEXT(入力シート!Y25,"000#"),4,1))</f>
        <v/>
      </c>
      <c r="BX21" s="463" t="str">
        <f>+IF(入力シート!AA25="","",IF(MID(TEXT(入力シート!AA25,"00#"),1,1)="","",MID(TEXT(入力シート!AA25,"00#"),1,1)))</f>
        <v/>
      </c>
      <c r="BY21" s="464" t="str">
        <f>+IF(入力シート!AA25="","",IF(MID(TEXT(入力シート!AA25,"00#"),2,1)="","",MID(TEXT(入力シート!AA25,"00#"),2,1)))</f>
        <v/>
      </c>
      <c r="BZ21" s="465" t="str">
        <f>+IF(入力シート!AA25="","",IF(MID(TEXT(入力シート!AA25,"00#"),3,1)="","",MID(TEXT(入力シート!AA25,"00#"),3,1)))</f>
        <v/>
      </c>
      <c r="CA21" s="455" t="s">
        <v>34</v>
      </c>
      <c r="CB21" s="466" t="str">
        <f>+IF(入力シート!AD25="","",IF(MID(TEXT(入力シート!AD25,"000#"),1,1)="","",MID(TEXT(入力シート!AD25,"000#"),1,1)))</f>
        <v/>
      </c>
      <c r="CC21" s="457" t="str">
        <f>+IF(入力シート!AD25="","",IF(MID(TEXT(入力シート!AD25,"000#"),2,1)="","",MID(TEXT(入力シート!AD25,"000#"),2,1)))</f>
        <v/>
      </c>
      <c r="CD21" s="457" t="str">
        <f>+IF(入力シート!AD25="","",IF(MID(TEXT(入力シート!AD25,"000#"),3,1)="","",MID(TEXT(入力シート!AD25,"000#"),3,1)))</f>
        <v/>
      </c>
      <c r="CE21" s="458" t="str">
        <f>+IF(入力シート!AD25="","",IF(MID(TEXT(入力シート!AD25,"000#"),4,1)="","",MID(TEXT(入力シート!AD25,"000#"),4,1)))</f>
        <v/>
      </c>
      <c r="CF21" s="466" t="str">
        <f>+IF(入力シート!$AZ25="","",MID(入力シート!$AZ25,入力シート!BJ$16,1))</f>
        <v>-</v>
      </c>
      <c r="CG21" s="464" t="str">
        <f>+IF(入力シート!$AZ25="","",MID(入力シート!$AZ25,入力シート!BK$16,1))</f>
        <v>-</v>
      </c>
      <c r="CH21" s="464" t="str">
        <f>+IF(入力シート!$AZ25="","",MID(入力シート!$AZ25,入力シート!BL$16,1))</f>
        <v/>
      </c>
      <c r="CI21" s="464" t="str">
        <f>+IF(入力シート!$AZ25="","",MID(入力シート!$AZ25,入力シート!BM$16,1))</f>
        <v/>
      </c>
      <c r="CJ21" s="464" t="str">
        <f>+IF(入力シート!$AZ25="","",MID(入力シート!$AZ25,入力シート!BN$16,1))</f>
        <v/>
      </c>
      <c r="CK21" s="464" t="str">
        <f>+IF(入力シート!$AZ25="","",MID(入力シート!$AZ25,入力シート!BO$16,1))</f>
        <v/>
      </c>
      <c r="CL21" s="464" t="str">
        <f>+IF(入力シート!$AZ25="","",MID(入力シート!$AZ25,入力シート!BP$16,1))</f>
        <v/>
      </c>
      <c r="CM21" s="457" t="str">
        <f>+IF(入力シート!$AZ25="","",MID(入力シート!$AZ25,入力シート!BQ$16,1))</f>
        <v/>
      </c>
      <c r="CN21" s="457" t="str">
        <f>+IF(入力シート!$AZ25="","",MID(入力シート!$AZ25,入力シート!BR$16,1))</f>
        <v/>
      </c>
      <c r="CO21" s="457" t="str">
        <f>+IF(入力シート!$AZ25="","",MID(入力シート!$AZ25,入力シート!BS$16,1))</f>
        <v/>
      </c>
      <c r="CP21" s="467" t="str">
        <f>+IF(入力シート!$AZ25="","",MID(入力シート!$AZ25,入力シート!BT$16,1))</f>
        <v/>
      </c>
      <c r="CQ21" s="458" t="str">
        <f>+IF(入力シート!$AZ25="","",MID(入力シート!$AZ25,入力シート!BU$16,1))</f>
        <v/>
      </c>
    </row>
    <row r="22" spans="1:95" s="436" customFormat="1" ht="23.25" customHeight="1">
      <c r="A22" s="26" t="s">
        <v>44</v>
      </c>
      <c r="B22" s="1029" t="str">
        <f>+IF(入力シート!$H26="","",MID(入力シート!$H26,入力シート!BJ$19,1))</f>
        <v/>
      </c>
      <c r="C22" s="1018"/>
      <c r="D22" s="1017" t="str">
        <f>+IF(入力シート!$H26="","",MID(入力シート!$H26,入力シート!BL$19,1))</f>
        <v/>
      </c>
      <c r="E22" s="1018"/>
      <c r="F22" s="1017" t="str">
        <f>+IF(入力シート!$H26="","",MID(入力シート!$H26,入力シート!BN$19,1))</f>
        <v/>
      </c>
      <c r="G22" s="1018"/>
      <c r="H22" s="1017" t="str">
        <f>+IF(入力シート!$H26="","",MID(入力シート!$H26,入力シート!BP$19,1))</f>
        <v/>
      </c>
      <c r="I22" s="1018"/>
      <c r="J22" s="1017" t="str">
        <f>+IF(入力シート!$H26="","",MID(入力シート!$H26,入力シート!BR$19,1))</f>
        <v/>
      </c>
      <c r="K22" s="1018"/>
      <c r="L22" s="1017" t="str">
        <f>+IF(入力シート!$H26="","",MID(入力シート!$H26,入力シート!BT$19,1))</f>
        <v/>
      </c>
      <c r="M22" s="1018"/>
      <c r="N22" s="1017" t="str">
        <f>+IF(入力シート!$H26="","",MID(入力シート!$H26,入力シート!BV$19,1))</f>
        <v/>
      </c>
      <c r="O22" s="1018"/>
      <c r="P22" s="1017" t="str">
        <f>+IF(入力シート!$H26="","",MID(入力シート!$H26,入力シート!BX$19,1))</f>
        <v/>
      </c>
      <c r="Q22" s="1021"/>
      <c r="R22" s="1022" t="str">
        <f>+IF(入力シート!$L26="","",MID(入力シート!$L26,入力シート!BJ$20,1))</f>
        <v/>
      </c>
      <c r="S22" s="913"/>
      <c r="T22" s="913" t="str">
        <f>+IF(入力シート!$L26="","",MID(入力シート!$L26,入力シート!BL$20,1))</f>
        <v/>
      </c>
      <c r="U22" s="913"/>
      <c r="V22" s="913" t="str">
        <f>+IF(入力シート!$L26="","",MID(入力シート!$L26,入力シート!BN$20,1))</f>
        <v/>
      </c>
      <c r="W22" s="913"/>
      <c r="X22" s="913" t="str">
        <f>+IF(入力シート!$L26="","",MID(入力シート!$L26,入力シート!BP$20,1))</f>
        <v/>
      </c>
      <c r="Y22" s="913"/>
      <c r="Z22" s="913" t="str">
        <f>+IF(入力シート!$L26="","",MID(入力シート!$L26,入力シート!BR$20,1))</f>
        <v/>
      </c>
      <c r="AA22" s="913"/>
      <c r="AB22" s="913" t="str">
        <f>+IF(入力シート!$L26="","",MID(入力シート!$L26,入力シート!BT$20,1))</f>
        <v/>
      </c>
      <c r="AC22" s="913"/>
      <c r="AD22" s="913" t="str">
        <f>+IF(入力シート!$L26="","",MID(入力シート!$L26,入力シート!BV$20,1))</f>
        <v/>
      </c>
      <c r="AE22" s="913"/>
      <c r="AF22" s="913" t="str">
        <f>+IF(入力シート!$L26="","",MID(入力シート!$L26,入力シート!BX$20,1))</f>
        <v/>
      </c>
      <c r="AG22" s="913"/>
      <c r="AH22" s="913" t="str">
        <f>+IF(入力シート!$L26="","",MID(入力シート!$L26,入力シート!BZ$20,1))</f>
        <v/>
      </c>
      <c r="AI22" s="913"/>
      <c r="AJ22" s="913" t="str">
        <f>+IF(入力シート!$L26="","",MID(入力シート!$L26,入力シート!CB$20,1))</f>
        <v/>
      </c>
      <c r="AK22" s="913"/>
      <c r="AL22" s="913" t="str">
        <f>+IF(入力シート!$L26="","",MID(入力シート!$L26,入力シート!CD$20,1))</f>
        <v/>
      </c>
      <c r="AM22" s="913"/>
      <c r="AN22" s="913" t="str">
        <f>+IF(入力シート!$L26="","",MID(入力シート!$L26,入力シート!CF$20,1))</f>
        <v/>
      </c>
      <c r="AO22" s="913"/>
      <c r="AP22" s="913" t="str">
        <f>+IF(入力シート!$L26="","",MID(入力シート!$L26,入力シート!CH$20,1))</f>
        <v/>
      </c>
      <c r="AQ22" s="913"/>
      <c r="AR22" s="913" t="str">
        <f>+IF(入力シート!$L26="","",MID(入力シート!$L26,入力シート!CJ$20,1))</f>
        <v/>
      </c>
      <c r="AS22" s="913"/>
      <c r="AT22" s="913" t="str">
        <f>+IF(入力シート!$L26="","",MID(入力シート!$L26,入力シート!CL$20,1))</f>
        <v/>
      </c>
      <c r="AU22" s="913"/>
      <c r="AV22" s="913" t="str">
        <f>+IF(入力シート!$L26="","",MID(入力シート!$L26,入力シート!CN$20,1))</f>
        <v/>
      </c>
      <c r="AW22" s="913"/>
      <c r="AX22" s="913" t="str">
        <f>+IF(入力シート!$L26="","",MID(入力シート!$L26,入力シート!CP$20,1))</f>
        <v/>
      </c>
      <c r="AY22" s="913"/>
      <c r="AZ22" s="913" t="str">
        <f>+IF(入力シート!$L26="","",MID(入力シート!$L26,入力シート!CR$20,1))</f>
        <v/>
      </c>
      <c r="BA22" s="913"/>
      <c r="BB22" s="913" t="str">
        <f>+IF(入力シート!$L26="","",MID(入力シート!$L26,入力シート!CT$20,1))</f>
        <v/>
      </c>
      <c r="BC22" s="913"/>
      <c r="BD22" s="913" t="str">
        <f>+IF(入力シート!$L26="","",MID(入力シート!$L26,入力シート!CV$20,1))</f>
        <v/>
      </c>
      <c r="BE22" s="913"/>
      <c r="BF22" s="913" t="str">
        <f>+IF(入力シート!$L26="","",MID(入力シート!$L26,入力シート!CX$20,1))</f>
        <v/>
      </c>
      <c r="BG22" s="913"/>
      <c r="BH22" s="913" t="str">
        <f>+IF(入力シート!$L26="","",MID(入力シート!$L26,入力シート!CZ$20,1))</f>
        <v/>
      </c>
      <c r="BI22" s="913"/>
      <c r="BJ22" s="913" t="str">
        <f>+IF(入力シート!$L26="","",MID(入力シート!$L26,入力シート!DB$20,1))</f>
        <v/>
      </c>
      <c r="BK22" s="913"/>
      <c r="BL22" s="913" t="str">
        <f>+IF(入力シート!$L26="","",MID(入力シート!$L26,入力シート!DD$20,1))</f>
        <v/>
      </c>
      <c r="BM22" s="913"/>
      <c r="BN22" s="913" t="str">
        <f>+IF(入力シート!$L26="","",MID(入力シート!$L26,入力シート!DF$20,1))</f>
        <v/>
      </c>
      <c r="BO22" s="913"/>
      <c r="BP22" s="913" t="str">
        <f>+IF(入力シート!$L26="","",MID(入力シート!$L26,入力シート!DH$20,1))</f>
        <v/>
      </c>
      <c r="BQ22" s="1031"/>
      <c r="BR22" s="1029" t="str">
        <f>+IF(入力シート!W26="","",入力シート!W26)</f>
        <v/>
      </c>
      <c r="BS22" s="1030"/>
      <c r="BT22" s="448" t="str">
        <f>+IF(MID(TEXT(入力シート!Y26,"000#"),1,1)="0","",MID(TEXT(入力シート!Y26,"000#"),1,1))</f>
        <v/>
      </c>
      <c r="BU22" s="449" t="str">
        <f>+IF(AND(BT22="",MID(TEXT(入力シート!Y26,"000#"),2,1)="0"),"",MID(TEXT(入力シート!Y26,"000#"),2,1))</f>
        <v/>
      </c>
      <c r="BV22" s="450" t="str">
        <f>+IF(AND(BU22="",MID(TEXT(入力シート!Y26,"000#"),3,1)="0"),"",MID(TEXT(入力シート!Y26,"000#"),3,1))</f>
        <v/>
      </c>
      <c r="BW22" s="451" t="str">
        <f>+IF(AND(BV22="",MID(TEXT(入力シート!Y26,"000#"),4,1)="0"),"",MID(TEXT(入力シート!Y26,"000#"),4,1))</f>
        <v/>
      </c>
      <c r="BX22" s="463" t="str">
        <f>+IF(入力シート!AA26="","",IF(MID(TEXT(入力シート!AA26,"00#"),1,1)="","",MID(TEXT(入力シート!AA26,"00#"),1,1)))</f>
        <v/>
      </c>
      <c r="BY22" s="464" t="str">
        <f>+IF(入力シート!AA26="","",IF(MID(TEXT(入力シート!AA26,"00#"),2,1)="","",MID(TEXT(入力シート!AA26,"00#"),2,1)))</f>
        <v/>
      </c>
      <c r="BZ22" s="465" t="str">
        <f>+IF(入力シート!AA26="","",IF(MID(TEXT(入力シート!AA26,"00#"),3,1)="","",MID(TEXT(入力シート!AA26,"00#"),3,1)))</f>
        <v/>
      </c>
      <c r="CA22" s="455" t="s">
        <v>34</v>
      </c>
      <c r="CB22" s="466" t="str">
        <f>+IF(入力シート!AD26="","",IF(MID(TEXT(入力シート!AD26,"000#"),1,1)="","",MID(TEXT(入力シート!AD26,"000#"),1,1)))</f>
        <v/>
      </c>
      <c r="CC22" s="457" t="str">
        <f>+IF(入力シート!AD26="","",IF(MID(TEXT(入力シート!AD26,"000#"),2,1)="","",MID(TEXT(入力シート!AD26,"000#"),2,1)))</f>
        <v/>
      </c>
      <c r="CD22" s="457" t="str">
        <f>+IF(入力シート!AD26="","",IF(MID(TEXT(入力シート!AD26,"000#"),3,1)="","",MID(TEXT(入力シート!AD26,"000#"),3,1)))</f>
        <v/>
      </c>
      <c r="CE22" s="458" t="str">
        <f>+IF(入力シート!AD26="","",IF(MID(TEXT(入力シート!AD26,"000#"),4,1)="","",MID(TEXT(入力シート!AD26,"000#"),4,1)))</f>
        <v/>
      </c>
      <c r="CF22" s="466" t="str">
        <f>+IF(入力シート!$AZ26="","",MID(入力シート!$AZ26,入力シート!BJ$16,1))</f>
        <v>-</v>
      </c>
      <c r="CG22" s="464" t="str">
        <f>+IF(入力シート!$AZ26="","",MID(入力シート!$AZ26,入力シート!BK$16,1))</f>
        <v>-</v>
      </c>
      <c r="CH22" s="464" t="str">
        <f>+IF(入力シート!$AZ26="","",MID(入力シート!$AZ26,入力シート!BL$16,1))</f>
        <v/>
      </c>
      <c r="CI22" s="464" t="str">
        <f>+IF(入力シート!$AZ26="","",MID(入力シート!$AZ26,入力シート!BM$16,1))</f>
        <v/>
      </c>
      <c r="CJ22" s="464" t="str">
        <f>+IF(入力シート!$AZ26="","",MID(入力シート!$AZ26,入力シート!BN$16,1))</f>
        <v/>
      </c>
      <c r="CK22" s="464" t="str">
        <f>+IF(入力シート!$AZ26="","",MID(入力シート!$AZ26,入力シート!BO$16,1))</f>
        <v/>
      </c>
      <c r="CL22" s="464" t="str">
        <f>+IF(入力シート!$AZ26="","",MID(入力シート!$AZ26,入力シート!BP$16,1))</f>
        <v/>
      </c>
      <c r="CM22" s="457" t="str">
        <f>+IF(入力シート!$AZ26="","",MID(入力シート!$AZ26,入力シート!BQ$16,1))</f>
        <v/>
      </c>
      <c r="CN22" s="457" t="str">
        <f>+IF(入力シート!$AZ26="","",MID(入力シート!$AZ26,入力シート!BR$16,1))</f>
        <v/>
      </c>
      <c r="CO22" s="457" t="str">
        <f>+IF(入力シート!$AZ26="","",MID(入力シート!$AZ26,入力シート!BS$16,1))</f>
        <v/>
      </c>
      <c r="CP22" s="467" t="str">
        <f>+IF(入力シート!$AZ26="","",MID(入力シート!$AZ26,入力シート!BT$16,1))</f>
        <v/>
      </c>
      <c r="CQ22" s="458" t="str">
        <f>+IF(入力シート!$AZ26="","",MID(入力シート!$AZ26,入力シート!BU$16,1))</f>
        <v/>
      </c>
    </row>
    <row r="23" spans="1:95" s="436" customFormat="1" ht="23.25" customHeight="1">
      <c r="A23" s="26" t="s">
        <v>45</v>
      </c>
      <c r="B23" s="1029" t="str">
        <f>+IF(入力シート!$H27="","",MID(入力シート!$H27,入力シート!BJ$19,1))</f>
        <v/>
      </c>
      <c r="C23" s="1018"/>
      <c r="D23" s="1017" t="str">
        <f>+IF(入力シート!$H27="","",MID(入力シート!$H27,入力シート!BL$19,1))</f>
        <v/>
      </c>
      <c r="E23" s="1018"/>
      <c r="F23" s="1017" t="str">
        <f>+IF(入力シート!$H27="","",MID(入力シート!$H27,入力シート!BN$19,1))</f>
        <v/>
      </c>
      <c r="G23" s="1018"/>
      <c r="H23" s="1017" t="str">
        <f>+IF(入力シート!$H27="","",MID(入力シート!$H27,入力シート!BP$19,1))</f>
        <v/>
      </c>
      <c r="I23" s="1018"/>
      <c r="J23" s="1017" t="str">
        <f>+IF(入力シート!$H27="","",MID(入力シート!$H27,入力シート!BR$19,1))</f>
        <v/>
      </c>
      <c r="K23" s="1018"/>
      <c r="L23" s="1017" t="str">
        <f>+IF(入力シート!$H27="","",MID(入力シート!$H27,入力シート!BT$19,1))</f>
        <v/>
      </c>
      <c r="M23" s="1018"/>
      <c r="N23" s="1017" t="str">
        <f>+IF(入力シート!$H27="","",MID(入力シート!$H27,入力シート!BV$19,1))</f>
        <v/>
      </c>
      <c r="O23" s="1018"/>
      <c r="P23" s="1017" t="str">
        <f>+IF(入力シート!$H27="","",MID(入力シート!$H27,入力シート!BX$19,1))</f>
        <v/>
      </c>
      <c r="Q23" s="1021"/>
      <c r="R23" s="1022" t="str">
        <f>+IF(入力シート!$L27="","",MID(入力シート!$L27,入力シート!BJ$20,1))</f>
        <v/>
      </c>
      <c r="S23" s="913"/>
      <c r="T23" s="913" t="str">
        <f>+IF(入力シート!$L27="","",MID(入力シート!$L27,入力シート!BL$20,1))</f>
        <v/>
      </c>
      <c r="U23" s="913"/>
      <c r="V23" s="913" t="str">
        <f>+IF(入力シート!$L27="","",MID(入力シート!$L27,入力シート!BN$20,1))</f>
        <v/>
      </c>
      <c r="W23" s="913"/>
      <c r="X23" s="913" t="str">
        <f>+IF(入力シート!$L27="","",MID(入力シート!$L27,入力シート!BP$20,1))</f>
        <v/>
      </c>
      <c r="Y23" s="913"/>
      <c r="Z23" s="913" t="str">
        <f>+IF(入力シート!$L27="","",MID(入力シート!$L27,入力シート!BR$20,1))</f>
        <v/>
      </c>
      <c r="AA23" s="913"/>
      <c r="AB23" s="913" t="str">
        <f>+IF(入力シート!$L27="","",MID(入力シート!$L27,入力シート!BT$20,1))</f>
        <v/>
      </c>
      <c r="AC23" s="913"/>
      <c r="AD23" s="913" t="str">
        <f>+IF(入力シート!$L27="","",MID(入力シート!$L27,入力シート!BV$20,1))</f>
        <v/>
      </c>
      <c r="AE23" s="913"/>
      <c r="AF23" s="913" t="str">
        <f>+IF(入力シート!$L27="","",MID(入力シート!$L27,入力シート!BX$20,1))</f>
        <v/>
      </c>
      <c r="AG23" s="913"/>
      <c r="AH23" s="913" t="str">
        <f>+IF(入力シート!$L27="","",MID(入力シート!$L27,入力シート!BZ$20,1))</f>
        <v/>
      </c>
      <c r="AI23" s="913"/>
      <c r="AJ23" s="913" t="str">
        <f>+IF(入力シート!$L27="","",MID(入力シート!$L27,入力シート!CB$20,1))</f>
        <v/>
      </c>
      <c r="AK23" s="913"/>
      <c r="AL23" s="913" t="str">
        <f>+IF(入力シート!$L27="","",MID(入力シート!$L27,入力シート!CD$20,1))</f>
        <v/>
      </c>
      <c r="AM23" s="913"/>
      <c r="AN23" s="913" t="str">
        <f>+IF(入力シート!$L27="","",MID(入力シート!$L27,入力シート!CF$20,1))</f>
        <v/>
      </c>
      <c r="AO23" s="913"/>
      <c r="AP23" s="913" t="str">
        <f>+IF(入力シート!$L27="","",MID(入力シート!$L27,入力シート!CH$20,1))</f>
        <v/>
      </c>
      <c r="AQ23" s="913"/>
      <c r="AR23" s="913" t="str">
        <f>+IF(入力シート!$L27="","",MID(入力シート!$L27,入力シート!CJ$20,1))</f>
        <v/>
      </c>
      <c r="AS23" s="913"/>
      <c r="AT23" s="913" t="str">
        <f>+IF(入力シート!$L27="","",MID(入力シート!$L27,入力シート!CL$20,1))</f>
        <v/>
      </c>
      <c r="AU23" s="913"/>
      <c r="AV23" s="913" t="str">
        <f>+IF(入力シート!$L27="","",MID(入力シート!$L27,入力シート!CN$20,1))</f>
        <v/>
      </c>
      <c r="AW23" s="913"/>
      <c r="AX23" s="913" t="str">
        <f>+IF(入力シート!$L27="","",MID(入力シート!$L27,入力シート!CP$20,1))</f>
        <v/>
      </c>
      <c r="AY23" s="913"/>
      <c r="AZ23" s="913" t="str">
        <f>+IF(入力シート!$L27="","",MID(入力シート!$L27,入力シート!CR$20,1))</f>
        <v/>
      </c>
      <c r="BA23" s="913"/>
      <c r="BB23" s="913" t="str">
        <f>+IF(入力シート!$L27="","",MID(入力シート!$L27,入力シート!CT$20,1))</f>
        <v/>
      </c>
      <c r="BC23" s="913"/>
      <c r="BD23" s="913" t="str">
        <f>+IF(入力シート!$L27="","",MID(入力シート!$L27,入力シート!CV$20,1))</f>
        <v/>
      </c>
      <c r="BE23" s="913"/>
      <c r="BF23" s="913" t="str">
        <f>+IF(入力シート!$L27="","",MID(入力シート!$L27,入力シート!CX$20,1))</f>
        <v/>
      </c>
      <c r="BG23" s="913"/>
      <c r="BH23" s="913" t="str">
        <f>+IF(入力シート!$L27="","",MID(入力シート!$L27,入力シート!CZ$20,1))</f>
        <v/>
      </c>
      <c r="BI23" s="913"/>
      <c r="BJ23" s="913" t="str">
        <f>+IF(入力シート!$L27="","",MID(入力シート!$L27,入力シート!DB$20,1))</f>
        <v/>
      </c>
      <c r="BK23" s="913"/>
      <c r="BL23" s="913" t="str">
        <f>+IF(入力シート!$L27="","",MID(入力シート!$L27,入力シート!DD$20,1))</f>
        <v/>
      </c>
      <c r="BM23" s="913"/>
      <c r="BN23" s="913" t="str">
        <f>+IF(入力シート!$L27="","",MID(入力シート!$L27,入力シート!DF$20,1))</f>
        <v/>
      </c>
      <c r="BO23" s="913"/>
      <c r="BP23" s="913" t="str">
        <f>+IF(入力シート!$L27="","",MID(入力シート!$L27,入力シート!DH$20,1))</f>
        <v/>
      </c>
      <c r="BQ23" s="1031"/>
      <c r="BR23" s="1029" t="str">
        <f>+IF(入力シート!W27="","",入力シート!W27)</f>
        <v/>
      </c>
      <c r="BS23" s="1030"/>
      <c r="BT23" s="448" t="str">
        <f>+IF(MID(TEXT(入力シート!Y27,"000#"),1,1)="0","",MID(TEXT(入力シート!Y27,"000#"),1,1))</f>
        <v/>
      </c>
      <c r="BU23" s="449" t="str">
        <f>+IF(AND(BT23="",MID(TEXT(入力シート!Y27,"000#"),2,1)="0"),"",MID(TEXT(入力シート!Y27,"000#"),2,1))</f>
        <v/>
      </c>
      <c r="BV23" s="450" t="str">
        <f>+IF(AND(BU23="",MID(TEXT(入力シート!Y27,"000#"),3,1)="0"),"",MID(TEXT(入力シート!Y27,"000#"),3,1))</f>
        <v/>
      </c>
      <c r="BW23" s="451" t="str">
        <f>+IF(AND(BV23="",MID(TEXT(入力シート!Y27,"000#"),4,1)="0"),"",MID(TEXT(入力シート!Y27,"000#"),4,1))</f>
        <v/>
      </c>
      <c r="BX23" s="463" t="str">
        <f>+IF(入力シート!AA27="","",IF(MID(TEXT(入力シート!AA27,"00#"),1,1)="","",MID(TEXT(入力シート!AA27,"00#"),1,1)))</f>
        <v/>
      </c>
      <c r="BY23" s="464" t="str">
        <f>+IF(入力シート!AA27="","",IF(MID(TEXT(入力シート!AA27,"00#"),2,1)="","",MID(TEXT(入力シート!AA27,"00#"),2,1)))</f>
        <v/>
      </c>
      <c r="BZ23" s="465" t="str">
        <f>+IF(入力シート!AA27="","",IF(MID(TEXT(入力シート!AA27,"00#"),3,1)="","",MID(TEXT(入力シート!AA27,"00#"),3,1)))</f>
        <v/>
      </c>
      <c r="CA23" s="455" t="s">
        <v>34</v>
      </c>
      <c r="CB23" s="466" t="str">
        <f>+IF(入力シート!AD27="","",IF(MID(TEXT(入力シート!AD27,"000#"),1,1)="","",MID(TEXT(入力シート!AD27,"000#"),1,1)))</f>
        <v/>
      </c>
      <c r="CC23" s="457" t="str">
        <f>+IF(入力シート!AD27="","",IF(MID(TEXT(入力シート!AD27,"000#"),2,1)="","",MID(TEXT(入力シート!AD27,"000#"),2,1)))</f>
        <v/>
      </c>
      <c r="CD23" s="457" t="str">
        <f>+IF(入力シート!AD27="","",IF(MID(TEXT(入力シート!AD27,"000#"),3,1)="","",MID(TEXT(入力シート!AD27,"000#"),3,1)))</f>
        <v/>
      </c>
      <c r="CE23" s="458" t="str">
        <f>+IF(入力シート!AD27="","",IF(MID(TEXT(入力シート!AD27,"000#"),4,1)="","",MID(TEXT(入力シート!AD27,"000#"),4,1)))</f>
        <v/>
      </c>
      <c r="CF23" s="466" t="str">
        <f>+IF(入力シート!$AZ27="","",MID(入力シート!$AZ27,入力シート!BJ$16,1))</f>
        <v>-</v>
      </c>
      <c r="CG23" s="464" t="str">
        <f>+IF(入力シート!$AZ27="","",MID(入力シート!$AZ27,入力シート!BK$16,1))</f>
        <v>-</v>
      </c>
      <c r="CH23" s="464" t="str">
        <f>+IF(入力シート!$AZ27="","",MID(入力シート!$AZ27,入力シート!BL$16,1))</f>
        <v/>
      </c>
      <c r="CI23" s="464" t="str">
        <f>+IF(入力シート!$AZ27="","",MID(入力シート!$AZ27,入力シート!BM$16,1))</f>
        <v/>
      </c>
      <c r="CJ23" s="464" t="str">
        <f>+IF(入力シート!$AZ27="","",MID(入力シート!$AZ27,入力シート!BN$16,1))</f>
        <v/>
      </c>
      <c r="CK23" s="464" t="str">
        <f>+IF(入力シート!$AZ27="","",MID(入力シート!$AZ27,入力シート!BO$16,1))</f>
        <v/>
      </c>
      <c r="CL23" s="464" t="str">
        <f>+IF(入力シート!$AZ27="","",MID(入力シート!$AZ27,入力シート!BP$16,1))</f>
        <v/>
      </c>
      <c r="CM23" s="457" t="str">
        <f>+IF(入力シート!$AZ27="","",MID(入力シート!$AZ27,入力シート!BQ$16,1))</f>
        <v/>
      </c>
      <c r="CN23" s="457" t="str">
        <f>+IF(入力シート!$AZ27="","",MID(入力シート!$AZ27,入力シート!BR$16,1))</f>
        <v/>
      </c>
      <c r="CO23" s="457" t="str">
        <f>+IF(入力シート!$AZ27="","",MID(入力シート!$AZ27,入力シート!BS$16,1))</f>
        <v/>
      </c>
      <c r="CP23" s="467" t="str">
        <f>+IF(入力シート!$AZ27="","",MID(入力シート!$AZ27,入力シート!BT$16,1))</f>
        <v/>
      </c>
      <c r="CQ23" s="458" t="str">
        <f>+IF(入力シート!$AZ27="","",MID(入力シート!$AZ27,入力シート!BU$16,1))</f>
        <v/>
      </c>
    </row>
    <row r="24" spans="1:95" s="436" customFormat="1" ht="23.25" customHeight="1">
      <c r="A24" s="26" t="s">
        <v>46</v>
      </c>
      <c r="B24" s="1029" t="str">
        <f>+IF(入力シート!$H28="","",MID(入力シート!$H28,入力シート!BJ$19,1))</f>
        <v/>
      </c>
      <c r="C24" s="1018"/>
      <c r="D24" s="1017" t="str">
        <f>+IF(入力シート!$H28="","",MID(入力シート!$H28,入力シート!BL$19,1))</f>
        <v/>
      </c>
      <c r="E24" s="1018"/>
      <c r="F24" s="1017" t="str">
        <f>+IF(入力シート!$H28="","",MID(入力シート!$H28,入力シート!BN$19,1))</f>
        <v/>
      </c>
      <c r="G24" s="1018"/>
      <c r="H24" s="1017" t="str">
        <f>+IF(入力シート!$H28="","",MID(入力シート!$H28,入力シート!BP$19,1))</f>
        <v/>
      </c>
      <c r="I24" s="1018"/>
      <c r="J24" s="1017" t="str">
        <f>+IF(入力シート!$H28="","",MID(入力シート!$H28,入力シート!BR$19,1))</f>
        <v/>
      </c>
      <c r="K24" s="1018"/>
      <c r="L24" s="1017" t="str">
        <f>+IF(入力シート!$H28="","",MID(入力シート!$H28,入力シート!BT$19,1))</f>
        <v/>
      </c>
      <c r="M24" s="1018"/>
      <c r="N24" s="1017" t="str">
        <f>+IF(入力シート!$H28="","",MID(入力シート!$H28,入力シート!BV$19,1))</f>
        <v/>
      </c>
      <c r="O24" s="1018"/>
      <c r="P24" s="1017" t="str">
        <f>+IF(入力シート!$H28="","",MID(入力シート!$H28,入力シート!BX$19,1))</f>
        <v/>
      </c>
      <c r="Q24" s="1021"/>
      <c r="R24" s="1022" t="str">
        <f>+IF(入力シート!$L28="","",MID(入力シート!$L28,入力シート!BJ$20,1))</f>
        <v/>
      </c>
      <c r="S24" s="913"/>
      <c r="T24" s="913" t="str">
        <f>+IF(入力シート!$L28="","",MID(入力シート!$L28,入力シート!BL$20,1))</f>
        <v/>
      </c>
      <c r="U24" s="913"/>
      <c r="V24" s="913" t="str">
        <f>+IF(入力シート!$L28="","",MID(入力シート!$L28,入力シート!BN$20,1))</f>
        <v/>
      </c>
      <c r="W24" s="913"/>
      <c r="X24" s="913" t="str">
        <f>+IF(入力シート!$L28="","",MID(入力シート!$L28,入力シート!BP$20,1))</f>
        <v/>
      </c>
      <c r="Y24" s="913"/>
      <c r="Z24" s="913" t="str">
        <f>+IF(入力シート!$L28="","",MID(入力シート!$L28,入力シート!BR$20,1))</f>
        <v/>
      </c>
      <c r="AA24" s="913"/>
      <c r="AB24" s="913" t="str">
        <f>+IF(入力シート!$L28="","",MID(入力シート!$L28,入力シート!BT$20,1))</f>
        <v/>
      </c>
      <c r="AC24" s="913"/>
      <c r="AD24" s="913" t="str">
        <f>+IF(入力シート!$L28="","",MID(入力シート!$L28,入力シート!BV$20,1))</f>
        <v/>
      </c>
      <c r="AE24" s="913"/>
      <c r="AF24" s="913" t="str">
        <f>+IF(入力シート!$L28="","",MID(入力シート!$L28,入力シート!BX$20,1))</f>
        <v/>
      </c>
      <c r="AG24" s="913"/>
      <c r="AH24" s="913" t="str">
        <f>+IF(入力シート!$L28="","",MID(入力シート!$L28,入力シート!BZ$20,1))</f>
        <v/>
      </c>
      <c r="AI24" s="913"/>
      <c r="AJ24" s="913" t="str">
        <f>+IF(入力シート!$L28="","",MID(入力シート!$L28,入力シート!CB$20,1))</f>
        <v/>
      </c>
      <c r="AK24" s="913"/>
      <c r="AL24" s="913" t="str">
        <f>+IF(入力シート!$L28="","",MID(入力シート!$L28,入力シート!CD$20,1))</f>
        <v/>
      </c>
      <c r="AM24" s="913"/>
      <c r="AN24" s="913" t="str">
        <f>+IF(入力シート!$L28="","",MID(入力シート!$L28,入力シート!CF$20,1))</f>
        <v/>
      </c>
      <c r="AO24" s="913"/>
      <c r="AP24" s="913" t="str">
        <f>+IF(入力シート!$L28="","",MID(入力シート!$L28,入力シート!CH$20,1))</f>
        <v/>
      </c>
      <c r="AQ24" s="913"/>
      <c r="AR24" s="913" t="str">
        <f>+IF(入力シート!$L28="","",MID(入力シート!$L28,入力シート!CJ$20,1))</f>
        <v/>
      </c>
      <c r="AS24" s="913"/>
      <c r="AT24" s="913" t="str">
        <f>+IF(入力シート!$L28="","",MID(入力シート!$L28,入力シート!CL$20,1))</f>
        <v/>
      </c>
      <c r="AU24" s="913"/>
      <c r="AV24" s="913" t="str">
        <f>+IF(入力シート!$L28="","",MID(入力シート!$L28,入力シート!CN$20,1))</f>
        <v/>
      </c>
      <c r="AW24" s="913"/>
      <c r="AX24" s="913" t="str">
        <f>+IF(入力シート!$L28="","",MID(入力シート!$L28,入力シート!CP$20,1))</f>
        <v/>
      </c>
      <c r="AY24" s="913"/>
      <c r="AZ24" s="913" t="str">
        <f>+IF(入力シート!$L28="","",MID(入力シート!$L28,入力シート!CR$20,1))</f>
        <v/>
      </c>
      <c r="BA24" s="913"/>
      <c r="BB24" s="913" t="str">
        <f>+IF(入力シート!$L28="","",MID(入力シート!$L28,入力シート!CT$20,1))</f>
        <v/>
      </c>
      <c r="BC24" s="913"/>
      <c r="BD24" s="913" t="str">
        <f>+IF(入力シート!$L28="","",MID(入力シート!$L28,入力シート!CV$20,1))</f>
        <v/>
      </c>
      <c r="BE24" s="913"/>
      <c r="BF24" s="913" t="str">
        <f>+IF(入力シート!$L28="","",MID(入力シート!$L28,入力シート!CX$20,1))</f>
        <v/>
      </c>
      <c r="BG24" s="913"/>
      <c r="BH24" s="913" t="str">
        <f>+IF(入力シート!$L28="","",MID(入力シート!$L28,入力シート!CZ$20,1))</f>
        <v/>
      </c>
      <c r="BI24" s="913"/>
      <c r="BJ24" s="913" t="str">
        <f>+IF(入力シート!$L28="","",MID(入力シート!$L28,入力シート!DB$20,1))</f>
        <v/>
      </c>
      <c r="BK24" s="913"/>
      <c r="BL24" s="913" t="str">
        <f>+IF(入力シート!$L28="","",MID(入力シート!$L28,入力シート!DD$20,1))</f>
        <v/>
      </c>
      <c r="BM24" s="913"/>
      <c r="BN24" s="913" t="str">
        <f>+IF(入力シート!$L28="","",MID(入力シート!$L28,入力シート!DF$20,1))</f>
        <v/>
      </c>
      <c r="BO24" s="913"/>
      <c r="BP24" s="913" t="str">
        <f>+IF(入力シート!$L28="","",MID(入力シート!$L28,入力シート!DH$20,1))</f>
        <v/>
      </c>
      <c r="BQ24" s="1031"/>
      <c r="BR24" s="1029" t="str">
        <f>+IF(入力シート!W28="","",入力シート!W28)</f>
        <v/>
      </c>
      <c r="BS24" s="1030"/>
      <c r="BT24" s="448" t="str">
        <f>+IF(MID(TEXT(入力シート!Y28,"000#"),1,1)="0","",MID(TEXT(入力シート!Y28,"000#"),1,1))</f>
        <v/>
      </c>
      <c r="BU24" s="449" t="str">
        <f>+IF(AND(BT24="",MID(TEXT(入力シート!Y28,"000#"),2,1)="0"),"",MID(TEXT(入力シート!Y28,"000#"),2,1))</f>
        <v/>
      </c>
      <c r="BV24" s="450" t="str">
        <f>+IF(AND(BU24="",MID(TEXT(入力シート!Y28,"000#"),3,1)="0"),"",MID(TEXT(入力シート!Y28,"000#"),3,1))</f>
        <v/>
      </c>
      <c r="BW24" s="451" t="str">
        <f>+IF(AND(BV24="",MID(TEXT(入力シート!Y28,"000#"),4,1)="0"),"",MID(TEXT(入力シート!Y28,"000#"),4,1))</f>
        <v/>
      </c>
      <c r="BX24" s="463" t="str">
        <f>+IF(入力シート!AA28="","",IF(MID(TEXT(入力シート!AA28,"00#"),1,1)="","",MID(TEXT(入力シート!AA28,"00#"),1,1)))</f>
        <v/>
      </c>
      <c r="BY24" s="464" t="str">
        <f>+IF(入力シート!AA28="","",IF(MID(TEXT(入力シート!AA28,"00#"),2,1)="","",MID(TEXT(入力シート!AA28,"00#"),2,1)))</f>
        <v/>
      </c>
      <c r="BZ24" s="465" t="str">
        <f>+IF(入力シート!AA28="","",IF(MID(TEXT(入力シート!AA28,"00#"),3,1)="","",MID(TEXT(入力シート!AA28,"00#"),3,1)))</f>
        <v/>
      </c>
      <c r="CA24" s="455" t="s">
        <v>34</v>
      </c>
      <c r="CB24" s="466" t="str">
        <f>+IF(入力シート!AD28="","",IF(MID(TEXT(入力シート!AD28,"000#"),1,1)="","",MID(TEXT(入力シート!AD28,"000#"),1,1)))</f>
        <v/>
      </c>
      <c r="CC24" s="457" t="str">
        <f>+IF(入力シート!AD28="","",IF(MID(TEXT(入力シート!AD28,"000#"),2,1)="","",MID(TEXT(入力シート!AD28,"000#"),2,1)))</f>
        <v/>
      </c>
      <c r="CD24" s="457" t="str">
        <f>+IF(入力シート!AD28="","",IF(MID(TEXT(入力シート!AD28,"000#"),3,1)="","",MID(TEXT(入力シート!AD28,"000#"),3,1)))</f>
        <v/>
      </c>
      <c r="CE24" s="458" t="str">
        <f>+IF(入力シート!AD28="","",IF(MID(TEXT(入力シート!AD28,"000#"),4,1)="","",MID(TEXT(入力シート!AD28,"000#"),4,1)))</f>
        <v/>
      </c>
      <c r="CF24" s="466" t="str">
        <f>+IF(入力シート!$AZ28="","",MID(入力シート!$AZ28,入力シート!BJ$16,1))</f>
        <v>-</v>
      </c>
      <c r="CG24" s="464" t="str">
        <f>+IF(入力シート!$AZ28="","",MID(入力シート!$AZ28,入力シート!BK$16,1))</f>
        <v>-</v>
      </c>
      <c r="CH24" s="464" t="str">
        <f>+IF(入力シート!$AZ28="","",MID(入力シート!$AZ28,入力シート!BL$16,1))</f>
        <v/>
      </c>
      <c r="CI24" s="464" t="str">
        <f>+IF(入力シート!$AZ28="","",MID(入力シート!$AZ28,入力シート!BM$16,1))</f>
        <v/>
      </c>
      <c r="CJ24" s="464" t="str">
        <f>+IF(入力シート!$AZ28="","",MID(入力シート!$AZ28,入力シート!BN$16,1))</f>
        <v/>
      </c>
      <c r="CK24" s="464" t="str">
        <f>+IF(入力シート!$AZ28="","",MID(入力シート!$AZ28,入力シート!BO$16,1))</f>
        <v/>
      </c>
      <c r="CL24" s="464" t="str">
        <f>+IF(入力シート!$AZ28="","",MID(入力シート!$AZ28,入力シート!BP$16,1))</f>
        <v/>
      </c>
      <c r="CM24" s="457" t="str">
        <f>+IF(入力シート!$AZ28="","",MID(入力シート!$AZ28,入力シート!BQ$16,1))</f>
        <v/>
      </c>
      <c r="CN24" s="457" t="str">
        <f>+IF(入力シート!$AZ28="","",MID(入力シート!$AZ28,入力シート!BR$16,1))</f>
        <v/>
      </c>
      <c r="CO24" s="457" t="str">
        <f>+IF(入力シート!$AZ28="","",MID(入力シート!$AZ28,入力シート!BS$16,1))</f>
        <v/>
      </c>
      <c r="CP24" s="467" t="str">
        <f>+IF(入力シート!$AZ28="","",MID(入力シート!$AZ28,入力シート!BT$16,1))</f>
        <v/>
      </c>
      <c r="CQ24" s="458" t="str">
        <f>+IF(入力シート!$AZ28="","",MID(入力シート!$AZ28,入力シート!BU$16,1))</f>
        <v/>
      </c>
    </row>
    <row r="25" spans="1:95" s="436" customFormat="1" ht="23.25" customHeight="1">
      <c r="A25" s="26"/>
      <c r="B25" s="1047" t="s">
        <v>47</v>
      </c>
      <c r="C25" s="1048"/>
      <c r="D25" s="1048"/>
      <c r="E25" s="1048"/>
      <c r="F25" s="1048"/>
      <c r="G25" s="1048"/>
      <c r="H25" s="1048"/>
      <c r="I25" s="1048"/>
      <c r="J25" s="1048"/>
      <c r="K25" s="1048"/>
      <c r="L25" s="1048"/>
      <c r="M25" s="1048"/>
      <c r="N25" s="1048"/>
      <c r="O25" s="1048"/>
      <c r="P25" s="1048"/>
      <c r="Q25" s="1048"/>
      <c r="R25" s="1022" t="str">
        <f>+IF(入力シート!$L31="","",MID(入力シート!$L31,入力シート!BJ$20,1))</f>
        <v/>
      </c>
      <c r="S25" s="913"/>
      <c r="T25" s="1017" t="str">
        <f>+IF(入力シート!$L31="","",MID(入力シート!$L31,入力シート!BL$20,1))</f>
        <v/>
      </c>
      <c r="U25" s="1018"/>
      <c r="V25" s="1017" t="str">
        <f>+IF(入力シート!$L31="","",MID(入力シート!$L31,入力シート!BN$20,1))</f>
        <v/>
      </c>
      <c r="W25" s="1018"/>
      <c r="X25" s="1017" t="str">
        <f>+IF(入力シート!$L31="","",MID(入力シート!$L31,入力シート!BP$20,1))</f>
        <v/>
      </c>
      <c r="Y25" s="1018"/>
      <c r="Z25" s="1017" t="str">
        <f>+IF(入力シート!$L31="","",MID(入力シート!$L31,入力シート!BR$20,1))</f>
        <v/>
      </c>
      <c r="AA25" s="1018"/>
      <c r="AB25" s="1017" t="str">
        <f>+IF(入力シート!$L31="","",MID(入力シート!$L31,入力シート!BT$20,1))</f>
        <v/>
      </c>
      <c r="AC25" s="1018"/>
      <c r="AD25" s="1017" t="str">
        <f>+IF(入力シート!$L31="","",MID(入力シート!$L31,入力シート!BV$20,1))</f>
        <v/>
      </c>
      <c r="AE25" s="1018"/>
      <c r="AF25" s="1017" t="str">
        <f>+IF(入力シート!$L31="","",MID(入力シート!$L31,入力シート!BX$20,1))</f>
        <v/>
      </c>
      <c r="AG25" s="1018"/>
      <c r="AH25" s="1017" t="str">
        <f>+IF(入力シート!$L31="","",MID(入力シート!$L31,入力シート!BZ$20,1))</f>
        <v/>
      </c>
      <c r="AI25" s="1018"/>
      <c r="AJ25" s="1017" t="str">
        <f>+IF(入力シート!$L31="","",MID(入力シート!$L31,入力シート!CB$20,1))</f>
        <v/>
      </c>
      <c r="AK25" s="1018"/>
      <c r="AL25" s="1017" t="str">
        <f>+IF(入力シート!$L31="","",MID(入力シート!$L31,入力シート!CD$20,1))</f>
        <v/>
      </c>
      <c r="AM25" s="1018"/>
      <c r="AN25" s="1017" t="str">
        <f>+IF(入力シート!$L31="","",MID(入力シート!$L31,入力シート!CF$20,1))</f>
        <v/>
      </c>
      <c r="AO25" s="1018"/>
      <c r="AP25" s="1017" t="str">
        <f>+IF(入力シート!$L31="","",MID(入力シート!$L31,入力シート!CH$20,1))</f>
        <v/>
      </c>
      <c r="AQ25" s="1018"/>
      <c r="AR25" s="1017" t="str">
        <f>+IF(入力シート!$L31="","",MID(入力シート!$L31,入力シート!CJ$20,1))</f>
        <v/>
      </c>
      <c r="AS25" s="1018"/>
      <c r="AT25" s="1017" t="str">
        <f>+IF(入力シート!$L31="","",MID(入力シート!$L31,入力シート!CL$20,1))</f>
        <v/>
      </c>
      <c r="AU25" s="1018"/>
      <c r="AV25" s="1017" t="str">
        <f>+IF(入力シート!$L31="","",MID(入力シート!$L31,入力シート!CN$20,1))</f>
        <v/>
      </c>
      <c r="AW25" s="1018"/>
      <c r="AX25" s="1017" t="str">
        <f>+IF(入力シート!$L31="","",MID(入力シート!$L31,入力シート!CP$20,1))</f>
        <v/>
      </c>
      <c r="AY25" s="1018"/>
      <c r="AZ25" s="1017" t="str">
        <f>+IF(入力シート!$L31="","",MID(入力シート!$L31,入力シート!CR$20,1))</f>
        <v/>
      </c>
      <c r="BA25" s="1018"/>
      <c r="BB25" s="1017" t="str">
        <f>+IF(入力シート!$L31="","",MID(入力シート!$L31,入力シート!CT$20,1))</f>
        <v/>
      </c>
      <c r="BC25" s="1018"/>
      <c r="BD25" s="1017" t="str">
        <f>+IF(入力シート!$L31="","",MID(入力シート!$L31,入力シート!CV$20,1))</f>
        <v/>
      </c>
      <c r="BE25" s="1018"/>
      <c r="BF25" s="1017" t="str">
        <f>+IF(入力シート!$L31="","",MID(入力シート!$L31,入力シート!CX$20,1))</f>
        <v/>
      </c>
      <c r="BG25" s="1018"/>
      <c r="BH25" s="1017" t="str">
        <f>+IF(入力シート!$L31="","",MID(入力シート!$L31,入力シート!CZ$20,1))</f>
        <v/>
      </c>
      <c r="BI25" s="1018"/>
      <c r="BJ25" s="1017" t="str">
        <f>+IF(入力シート!$L31="","",MID(入力シート!$L31,入力シート!DB$20,1))</f>
        <v/>
      </c>
      <c r="BK25" s="1018"/>
      <c r="BL25" s="1017" t="str">
        <f>+IF(入力シート!$L31="","",MID(入力シート!$L31,入力シート!DD$20,1))</f>
        <v/>
      </c>
      <c r="BM25" s="1018"/>
      <c r="BN25" s="1017" t="str">
        <f>+IF(入力シート!$L31="","",MID(入力シート!$L31,入力シート!DF$20,1))</f>
        <v/>
      </c>
      <c r="BO25" s="1018"/>
      <c r="BP25" s="1017" t="str">
        <f>+IF(入力シート!$L31="","",MID(入力シート!$L31,入力シート!DH$20,1))</f>
        <v/>
      </c>
      <c r="BQ25" s="1021"/>
      <c r="BR25" s="1032"/>
      <c r="BS25" s="1033"/>
      <c r="BT25" s="1038"/>
      <c r="BU25" s="1039"/>
      <c r="BV25" s="1039"/>
      <c r="BW25" s="1040"/>
      <c r="BX25" s="452" t="str">
        <f>+IF(入力シート!AA31="","",IF(MID(TEXT(入力シート!AA31,"00#"),1,1)="","",MID(TEXT(入力シート!AA31,"00#"),1,1)))</f>
        <v/>
      </c>
      <c r="BY25" s="453" t="str">
        <f>+IF(入力シート!AA31="","",IF(MID(TEXT(入力シート!AA31,"00#"),2,1)="","",MID(TEXT(入力シート!AA31,"00#"),2,1)))</f>
        <v/>
      </c>
      <c r="BZ25" s="454" t="str">
        <f>+IF(入力シート!AA31="","",IF(MID(TEXT(入力シート!AA31,"00#"),3,1)="","",MID(TEXT(入力シート!AA31,"00#"),3,1)))</f>
        <v/>
      </c>
      <c r="CA25" s="455" t="s">
        <v>34</v>
      </c>
      <c r="CB25" s="456" t="str">
        <f>+IF(入力シート!AD31="","",IF(MID(TEXT(入力シート!AD31,"000#"),1,1)="","",MID(TEXT(入力シート!AD31,"000#"),1,1)))</f>
        <v/>
      </c>
      <c r="CC25" s="457" t="str">
        <f>+IF(入力シート!AD31="","",IF(MID(TEXT(入力シート!AD31,"000#"),2,1)="","",MID(TEXT(入力シート!AD31,"000#"),2,1)))</f>
        <v/>
      </c>
      <c r="CD25" s="457" t="str">
        <f>+IF(入力シート!AD31="","",IF(MID(TEXT(入力シート!AD31,"000#"),3,1)="","",MID(TEXT(入力シート!AD31,"000#"),3,1)))</f>
        <v/>
      </c>
      <c r="CE25" s="458" t="str">
        <f>+IF(入力シート!AD31="","",IF(MID(TEXT(入力シート!AD31,"000#"),4,1)="","",MID(TEXT(入力シート!AD31,"000#"),4,1)))</f>
        <v/>
      </c>
      <c r="CF25" s="456" t="str">
        <f>+IF(入力シート!$AZ31="","",MID(入力シート!$AZ31,入力シート!BJ$16,1))</f>
        <v>-</v>
      </c>
      <c r="CG25" s="464" t="str">
        <f>+IF(入力シート!$AZ31="","",MID(入力シート!$AZ31,入力シート!BK$16,1))</f>
        <v>-</v>
      </c>
      <c r="CH25" s="464" t="str">
        <f>+IF(入力シート!$AZ31="","",MID(入力シート!$AZ31,入力シート!BL$16,1))</f>
        <v/>
      </c>
      <c r="CI25" s="464" t="str">
        <f>+IF(入力シート!$AZ31="","",MID(入力シート!$AZ31,入力シート!BM$16,1))</f>
        <v/>
      </c>
      <c r="CJ25" s="464" t="str">
        <f>+IF(入力シート!$AZ31="","",MID(入力シート!$AZ31,入力シート!BN$16,1))</f>
        <v/>
      </c>
      <c r="CK25" s="464" t="str">
        <f>+IF(入力シート!$AZ31="","",MID(入力シート!$AZ31,入力シート!BO$16,1))</f>
        <v/>
      </c>
      <c r="CL25" s="464" t="str">
        <f>+IF(入力シート!$AZ31="","",MID(入力シート!$AZ31,入力シート!BP$16,1))</f>
        <v/>
      </c>
      <c r="CM25" s="457" t="str">
        <f>+IF(入力シート!$AZ31="","",MID(入力シート!$AZ31,入力シート!BQ$16,1))</f>
        <v/>
      </c>
      <c r="CN25" s="457" t="str">
        <f>+IF(入力シート!$AZ31="","",MID(入力シート!$AZ31,入力シート!BR$16,1))</f>
        <v/>
      </c>
      <c r="CO25" s="457" t="str">
        <f>+IF(入力シート!$AZ31="","",MID(入力シート!$AZ31,入力シート!BS$16,1))</f>
        <v/>
      </c>
      <c r="CP25" s="467" t="str">
        <f>+IF(入力シート!$AZ31="","",MID(入力シート!$AZ31,入力シート!BT$16,1))</f>
        <v/>
      </c>
      <c r="CQ25" s="458" t="str">
        <f>+IF(入力シート!$AZ31="","",MID(入力シート!$AZ31,入力シート!BU$16,1))</f>
        <v/>
      </c>
    </row>
    <row r="26" spans="1:95" s="436" customFormat="1" ht="23.25" customHeight="1">
      <c r="A26" s="26"/>
      <c r="B26" s="1051"/>
      <c r="C26" s="1052"/>
      <c r="D26" s="1052"/>
      <c r="E26" s="1052"/>
      <c r="F26" s="1052"/>
      <c r="G26" s="1052"/>
      <c r="H26" s="1052"/>
      <c r="I26" s="1052"/>
      <c r="J26" s="1052"/>
      <c r="K26" s="1052"/>
      <c r="L26" s="1052"/>
      <c r="M26" s="1052"/>
      <c r="N26" s="1052"/>
      <c r="O26" s="1052"/>
      <c r="P26" s="1052"/>
      <c r="Q26" s="1052"/>
      <c r="R26" s="1022" t="str">
        <f>+IF(入力シート!$L32="","",MID(入力シート!$L32,入力シート!BJ$20,1))</f>
        <v/>
      </c>
      <c r="S26" s="913"/>
      <c r="T26" s="913" t="str">
        <f>+IF(入力シート!$L32="","",MID(入力シート!$L32,入力シート!BL$20,1))</f>
        <v/>
      </c>
      <c r="U26" s="913"/>
      <c r="V26" s="913" t="str">
        <f>+IF(入力シート!$L32="","",MID(入力シート!$L32,入力シート!BN$20,1))</f>
        <v/>
      </c>
      <c r="W26" s="913"/>
      <c r="X26" s="913" t="str">
        <f>+IF(入力シート!$L32="","",MID(入力シート!$L32,入力シート!BP$20,1))</f>
        <v/>
      </c>
      <c r="Y26" s="913"/>
      <c r="Z26" s="913" t="str">
        <f>+IF(入力シート!$L32="","",MID(入力シート!$L32,入力シート!BR$20,1))</f>
        <v/>
      </c>
      <c r="AA26" s="913"/>
      <c r="AB26" s="913" t="str">
        <f>+IF(入力シート!$L32="","",MID(入力シート!$L32,入力シート!BT$20,1))</f>
        <v/>
      </c>
      <c r="AC26" s="913"/>
      <c r="AD26" s="913" t="str">
        <f>+IF(入力シート!$L32="","",MID(入力シート!$L32,入力シート!BV$20,1))</f>
        <v/>
      </c>
      <c r="AE26" s="913"/>
      <c r="AF26" s="913" t="str">
        <f>+IF(入力シート!$L32="","",MID(入力シート!$L32,入力シート!BX$20,1))</f>
        <v/>
      </c>
      <c r="AG26" s="913"/>
      <c r="AH26" s="913" t="str">
        <f>+IF(入力シート!$L32="","",MID(入力シート!$L32,入力シート!BZ$20,1))</f>
        <v/>
      </c>
      <c r="AI26" s="913"/>
      <c r="AJ26" s="913" t="str">
        <f>+IF(入力シート!$L32="","",MID(入力シート!$L32,入力シート!CB$20,1))</f>
        <v/>
      </c>
      <c r="AK26" s="913"/>
      <c r="AL26" s="913" t="str">
        <f>+IF(入力シート!$L32="","",MID(入力シート!$L32,入力シート!CD$20,1))</f>
        <v/>
      </c>
      <c r="AM26" s="913"/>
      <c r="AN26" s="913" t="str">
        <f>+IF(入力シート!$L32="","",MID(入力シート!$L32,入力シート!CF$20,1))</f>
        <v/>
      </c>
      <c r="AO26" s="913"/>
      <c r="AP26" s="913" t="str">
        <f>+IF(入力シート!$L32="","",MID(入力シート!$L32,入力シート!CH$20,1))</f>
        <v/>
      </c>
      <c r="AQ26" s="913"/>
      <c r="AR26" s="913" t="str">
        <f>+IF(入力シート!$L32="","",MID(入力シート!$L32,入力シート!CJ$20,1))</f>
        <v/>
      </c>
      <c r="AS26" s="913"/>
      <c r="AT26" s="913" t="str">
        <f>+IF(入力シート!$L32="","",MID(入力シート!$L32,入力シート!CL$20,1))</f>
        <v/>
      </c>
      <c r="AU26" s="913"/>
      <c r="AV26" s="913" t="str">
        <f>+IF(入力シート!$L32="","",MID(入力シート!$L32,入力シート!CN$20,1))</f>
        <v/>
      </c>
      <c r="AW26" s="913"/>
      <c r="AX26" s="913" t="str">
        <f>+IF(入力シート!$L32="","",MID(入力シート!$L32,入力シート!CP$20,1))</f>
        <v/>
      </c>
      <c r="AY26" s="913"/>
      <c r="AZ26" s="913" t="str">
        <f>+IF(入力シート!$L32="","",MID(入力シート!$L32,入力シート!CR$20,1))</f>
        <v/>
      </c>
      <c r="BA26" s="913"/>
      <c r="BB26" s="913" t="str">
        <f>+IF(入力シート!$L32="","",MID(入力シート!$L32,入力シート!CT$20,1))</f>
        <v/>
      </c>
      <c r="BC26" s="913"/>
      <c r="BD26" s="913" t="str">
        <f>+IF(入力シート!$L32="","",MID(入力シート!$L32,入力シート!CV$20,1))</f>
        <v/>
      </c>
      <c r="BE26" s="913"/>
      <c r="BF26" s="913" t="str">
        <f>+IF(入力シート!$L32="","",MID(入力シート!$L32,入力シート!CX$20,1))</f>
        <v/>
      </c>
      <c r="BG26" s="913"/>
      <c r="BH26" s="913" t="str">
        <f>+IF(入力シート!$L32="","",MID(入力シート!$L32,入力シート!CZ$20,1))</f>
        <v/>
      </c>
      <c r="BI26" s="913"/>
      <c r="BJ26" s="913" t="str">
        <f>+IF(入力シート!$L32="","",MID(入力シート!$L32,入力シート!DB$20,1))</f>
        <v/>
      </c>
      <c r="BK26" s="913"/>
      <c r="BL26" s="913" t="str">
        <f>+IF(入力シート!$L32="","",MID(入力シート!$L32,入力シート!DD$20,1))</f>
        <v/>
      </c>
      <c r="BM26" s="913"/>
      <c r="BN26" s="913" t="str">
        <f>+IF(入力シート!$L32="","",MID(入力シート!$L32,入力シート!DF$20,1))</f>
        <v/>
      </c>
      <c r="BO26" s="913"/>
      <c r="BP26" s="913" t="str">
        <f>+IF(入力シート!$L32="","",MID(入力シート!$L32,入力シート!DH$20,1))</f>
        <v/>
      </c>
      <c r="BQ26" s="1031"/>
      <c r="BR26" s="1034"/>
      <c r="BS26" s="1035"/>
      <c r="BT26" s="1041"/>
      <c r="BU26" s="1042"/>
      <c r="BV26" s="1042"/>
      <c r="BW26" s="1043"/>
      <c r="BX26" s="463" t="str">
        <f>+IF(入力シート!AA32="","",IF(MID(TEXT(入力シート!AA32,"00#"),1,1)="","",MID(TEXT(入力シート!AA32,"00#"),1,1)))</f>
        <v/>
      </c>
      <c r="BY26" s="464" t="str">
        <f>+IF(入力シート!AA32="","",IF(MID(TEXT(入力シート!AA32,"00#"),2,1)="","",MID(TEXT(入力シート!AA32,"00#"),2,1)))</f>
        <v/>
      </c>
      <c r="BZ26" s="465" t="str">
        <f>+IF(入力シート!AA32="","",IF(MID(TEXT(入力シート!AA32,"00#"),3,1)="","",MID(TEXT(入力シート!AA32,"00#"),3,1)))</f>
        <v/>
      </c>
      <c r="CA26" s="455" t="s">
        <v>34</v>
      </c>
      <c r="CB26" s="466" t="str">
        <f>+IF(入力シート!AD32="","",IF(MID(TEXT(入力シート!AD32,"000#"),1,1)="","",MID(TEXT(入力シート!AD32,"000#"),1,1)))</f>
        <v/>
      </c>
      <c r="CC26" s="457" t="str">
        <f>+IF(入力シート!AD32="","",IF(MID(TEXT(入力シート!AD32,"000#"),2,1)="","",MID(TEXT(入力シート!AD32,"000#"),2,1)))</f>
        <v/>
      </c>
      <c r="CD26" s="457" t="str">
        <f>+IF(入力シート!AD32="","",IF(MID(TEXT(入力シート!AD32,"000#"),3,1)="","",MID(TEXT(入力シート!AD32,"000#"),3,1)))</f>
        <v/>
      </c>
      <c r="CE26" s="458" t="str">
        <f>+IF(入力シート!AD32="","",IF(MID(TEXT(入力シート!AD32,"000#"),4,1)="","",MID(TEXT(入力シート!AD32,"000#"),4,1)))</f>
        <v/>
      </c>
      <c r="CF26" s="466" t="str">
        <f>+IF(入力シート!$AZ32="","",MID(入力シート!$AZ32,入力シート!BJ$16,1))</f>
        <v>-</v>
      </c>
      <c r="CG26" s="464" t="str">
        <f>+IF(入力シート!$AZ32="","",MID(入力シート!$AZ32,入力シート!BK$16,1))</f>
        <v>-</v>
      </c>
      <c r="CH26" s="464" t="str">
        <f>+IF(入力シート!$AZ32="","",MID(入力シート!$AZ32,入力シート!BL$16,1))</f>
        <v/>
      </c>
      <c r="CI26" s="464" t="str">
        <f>+IF(入力シート!$AZ32="","",MID(入力シート!$AZ32,入力シート!BM$16,1))</f>
        <v/>
      </c>
      <c r="CJ26" s="464" t="str">
        <f>+IF(入力シート!$AZ32="","",MID(入力シート!$AZ32,入力シート!BN$16,1))</f>
        <v/>
      </c>
      <c r="CK26" s="464" t="str">
        <f>+IF(入力シート!$AZ32="","",MID(入力シート!$AZ32,入力シート!BO$16,1))</f>
        <v/>
      </c>
      <c r="CL26" s="464" t="str">
        <f>+IF(入力シート!$AZ32="","",MID(入力シート!$AZ32,入力シート!BP$16,1))</f>
        <v/>
      </c>
      <c r="CM26" s="457" t="str">
        <f>+IF(入力シート!$AZ32="","",MID(入力シート!$AZ32,入力シート!BQ$16,1))</f>
        <v/>
      </c>
      <c r="CN26" s="457" t="str">
        <f>+IF(入力シート!$AZ32="","",MID(入力シート!$AZ32,入力シート!BR$16,1))</f>
        <v/>
      </c>
      <c r="CO26" s="457" t="str">
        <f>+IF(入力シート!$AZ32="","",MID(入力シート!$AZ32,入力シート!BS$16,1))</f>
        <v/>
      </c>
      <c r="CP26" s="467" t="str">
        <f>+IF(入力シート!$AZ32="","",MID(入力シート!$AZ32,入力シート!BT$16,1))</f>
        <v/>
      </c>
      <c r="CQ26" s="458" t="str">
        <f>+IF(入力シート!$AZ32="","",MID(入力シート!$AZ32,入力シート!BU$16,1))</f>
        <v/>
      </c>
    </row>
    <row r="27" spans="1:95" s="436" customFormat="1" ht="23.25" customHeight="1" thickBot="1">
      <c r="A27" s="26"/>
      <c r="B27" s="1049"/>
      <c r="C27" s="1050"/>
      <c r="D27" s="1050"/>
      <c r="E27" s="1050"/>
      <c r="F27" s="1050"/>
      <c r="G27" s="1050"/>
      <c r="H27" s="1050"/>
      <c r="I27" s="1050"/>
      <c r="J27" s="1050"/>
      <c r="K27" s="1050"/>
      <c r="L27" s="1050"/>
      <c r="M27" s="1050"/>
      <c r="N27" s="1050"/>
      <c r="O27" s="1050"/>
      <c r="P27" s="1050"/>
      <c r="Q27" s="1050"/>
      <c r="R27" s="1022" t="str">
        <f>+IF(入力シート!$L33="","",MID(入力シート!$L33,入力シート!BJ$20,1))</f>
        <v/>
      </c>
      <c r="S27" s="913"/>
      <c r="T27" s="913" t="str">
        <f>+IF(入力シート!$L33="","",MID(入力シート!$L33,入力シート!BL$20,1))</f>
        <v/>
      </c>
      <c r="U27" s="913"/>
      <c r="V27" s="913" t="str">
        <f>+IF(入力シート!$L33="","",MID(入力シート!$L33,入力シート!BN$20,1))</f>
        <v/>
      </c>
      <c r="W27" s="913"/>
      <c r="X27" s="913" t="str">
        <f>+IF(入力シート!$L33="","",MID(入力シート!$L33,入力シート!BP$20,1))</f>
        <v/>
      </c>
      <c r="Y27" s="913"/>
      <c r="Z27" s="913" t="str">
        <f>+IF(入力シート!$L33="","",MID(入力シート!$L33,入力シート!BR$20,1))</f>
        <v/>
      </c>
      <c r="AA27" s="913"/>
      <c r="AB27" s="913" t="str">
        <f>+IF(入力シート!$L33="","",MID(入力シート!$L33,入力シート!BT$20,1))</f>
        <v/>
      </c>
      <c r="AC27" s="913"/>
      <c r="AD27" s="913" t="str">
        <f>+IF(入力シート!$L33="","",MID(入力シート!$L33,入力シート!BV$20,1))</f>
        <v/>
      </c>
      <c r="AE27" s="913"/>
      <c r="AF27" s="913" t="str">
        <f>+IF(入力シート!$L33="","",MID(入力シート!$L33,入力シート!BX$20,1))</f>
        <v/>
      </c>
      <c r="AG27" s="913"/>
      <c r="AH27" s="913" t="str">
        <f>+IF(入力シート!$L33="","",MID(入力シート!$L33,入力シート!BZ$20,1))</f>
        <v/>
      </c>
      <c r="AI27" s="913"/>
      <c r="AJ27" s="913" t="str">
        <f>+IF(入力シート!$L33="","",MID(入力シート!$L33,入力シート!CB$20,1))</f>
        <v/>
      </c>
      <c r="AK27" s="913"/>
      <c r="AL27" s="913" t="str">
        <f>+IF(入力シート!$L33="","",MID(入力シート!$L33,入力シート!CD$20,1))</f>
        <v/>
      </c>
      <c r="AM27" s="913"/>
      <c r="AN27" s="913" t="str">
        <f>+IF(入力シート!$L33="","",MID(入力シート!$L33,入力シート!CF$20,1))</f>
        <v/>
      </c>
      <c r="AO27" s="913"/>
      <c r="AP27" s="913" t="str">
        <f>+IF(入力シート!$L33="","",MID(入力シート!$L33,入力シート!CH$20,1))</f>
        <v/>
      </c>
      <c r="AQ27" s="913"/>
      <c r="AR27" s="913" t="str">
        <f>+IF(入力シート!$L33="","",MID(入力シート!$L33,入力シート!CJ$20,1))</f>
        <v/>
      </c>
      <c r="AS27" s="913"/>
      <c r="AT27" s="913" t="str">
        <f>+IF(入力シート!$L33="","",MID(入力シート!$L33,入力シート!CL$20,1))</f>
        <v/>
      </c>
      <c r="AU27" s="913"/>
      <c r="AV27" s="913" t="str">
        <f>+IF(入力シート!$L33="","",MID(入力シート!$L33,入力シート!CN$20,1))</f>
        <v/>
      </c>
      <c r="AW27" s="913"/>
      <c r="AX27" s="913" t="str">
        <f>+IF(入力シート!$L33="","",MID(入力シート!$L33,入力シート!CP$20,1))</f>
        <v/>
      </c>
      <c r="AY27" s="913"/>
      <c r="AZ27" s="913" t="str">
        <f>+IF(入力シート!$L33="","",MID(入力シート!$L33,入力シート!CR$20,1))</f>
        <v/>
      </c>
      <c r="BA27" s="913"/>
      <c r="BB27" s="913" t="str">
        <f>+IF(入力シート!$L33="","",MID(入力シート!$L33,入力シート!CT$20,1))</f>
        <v/>
      </c>
      <c r="BC27" s="913"/>
      <c r="BD27" s="913" t="str">
        <f>+IF(入力シート!$L33="","",MID(入力シート!$L33,入力シート!CV$20,1))</f>
        <v/>
      </c>
      <c r="BE27" s="913"/>
      <c r="BF27" s="913" t="str">
        <f>+IF(入力シート!$L33="","",MID(入力シート!$L33,入力シート!CX$20,1))</f>
        <v/>
      </c>
      <c r="BG27" s="913"/>
      <c r="BH27" s="913" t="str">
        <f>+IF(入力シート!$L33="","",MID(入力シート!$L33,入力シート!CZ$20,1))</f>
        <v/>
      </c>
      <c r="BI27" s="913"/>
      <c r="BJ27" s="913" t="str">
        <f>+IF(入力シート!$L33="","",MID(入力シート!$L33,入力シート!DB$20,1))</f>
        <v/>
      </c>
      <c r="BK27" s="913"/>
      <c r="BL27" s="913" t="str">
        <f>+IF(入力シート!$L33="","",MID(入力シート!$L33,入力シート!DD$20,1))</f>
        <v/>
      </c>
      <c r="BM27" s="913"/>
      <c r="BN27" s="913" t="str">
        <f>+IF(入力シート!$L33="","",MID(入力シート!$L33,入力シート!DF$20,1))</f>
        <v/>
      </c>
      <c r="BO27" s="913"/>
      <c r="BP27" s="913" t="str">
        <f>+IF(入力シート!$L33="","",MID(入力シート!$L33,入力シート!DH$20,1))</f>
        <v/>
      </c>
      <c r="BQ27" s="1031"/>
      <c r="BR27" s="1034"/>
      <c r="BS27" s="1035"/>
      <c r="BT27" s="1044"/>
      <c r="BU27" s="1045"/>
      <c r="BV27" s="1045"/>
      <c r="BW27" s="1046"/>
      <c r="BX27" s="463" t="str">
        <f>+IF(入力シート!AA33="","",IF(MID(TEXT(入力シート!AA33,"00#"),1,1)="","",MID(TEXT(入力シート!AA33,"00#"),1,1)))</f>
        <v/>
      </c>
      <c r="BY27" s="464" t="str">
        <f>+IF(入力シート!AA33="","",IF(MID(TEXT(入力シート!AA33,"00#"),2,1)="","",MID(TEXT(入力シート!AA33,"00#"),2,1)))</f>
        <v/>
      </c>
      <c r="BZ27" s="465" t="str">
        <f>+IF(入力シート!AA33="","",IF(MID(TEXT(入力シート!AA33,"00#"),3,1)="","",MID(TEXT(入力シート!AA33,"00#"),3,1)))</f>
        <v/>
      </c>
      <c r="CA27" s="455" t="s">
        <v>34</v>
      </c>
      <c r="CB27" s="466" t="str">
        <f>+IF(入力シート!AD33="","",IF(MID(TEXT(入力シート!AD33,"000#"),1,1)="","",MID(TEXT(入力シート!AD33,"000#"),1,1)))</f>
        <v/>
      </c>
      <c r="CC27" s="457" t="str">
        <f>+IF(入力シート!AD33="","",IF(MID(TEXT(入力シート!AD33,"000#"),2,1)="","",MID(TEXT(入力シート!AD33,"000#"),2,1)))</f>
        <v/>
      </c>
      <c r="CD27" s="457" t="str">
        <f>+IF(入力シート!AD33="","",IF(MID(TEXT(入力シート!AD33,"000#"),3,1)="","",MID(TEXT(入力シート!AD33,"000#"),3,1)))</f>
        <v/>
      </c>
      <c r="CE27" s="458" t="str">
        <f>+IF(入力シート!AD33="","",IF(MID(TEXT(入力シート!AD33,"000#"),4,1)="","",MID(TEXT(入力シート!AD33,"000#"),4,1)))</f>
        <v/>
      </c>
      <c r="CF27" s="466" t="str">
        <f>+IF(入力シート!$AZ33="","",MID(入力シート!$AZ33,入力シート!BJ$16,1))</f>
        <v>-</v>
      </c>
      <c r="CG27" s="464" t="str">
        <f>+IF(入力シート!$AZ33="","",MID(入力シート!$AZ33,入力シート!BK$16,1))</f>
        <v>-</v>
      </c>
      <c r="CH27" s="464" t="str">
        <f>+IF(入力シート!$AZ33="","",MID(入力シート!$AZ33,入力シート!BL$16,1))</f>
        <v/>
      </c>
      <c r="CI27" s="464" t="str">
        <f>+IF(入力シート!$AZ33="","",MID(入力シート!$AZ33,入力シート!BM$16,1))</f>
        <v/>
      </c>
      <c r="CJ27" s="464" t="str">
        <f>+IF(入力シート!$AZ33="","",MID(入力シート!$AZ33,入力シート!BN$16,1))</f>
        <v/>
      </c>
      <c r="CK27" s="464" t="str">
        <f>+IF(入力シート!$AZ33="","",MID(入力シート!$AZ33,入力シート!BO$16,1))</f>
        <v/>
      </c>
      <c r="CL27" s="464" t="str">
        <f>+IF(入力シート!$AZ33="","",MID(入力シート!$AZ33,入力シート!BP$16,1))</f>
        <v/>
      </c>
      <c r="CM27" s="457" t="str">
        <f>+IF(入力シート!$AZ33="","",MID(入力シート!$AZ33,入力シート!BQ$16,1))</f>
        <v/>
      </c>
      <c r="CN27" s="457" t="str">
        <f>+IF(入力シート!$AZ33="","",MID(入力シート!$AZ33,入力シート!BR$16,1))</f>
        <v/>
      </c>
      <c r="CO27" s="457" t="str">
        <f>+IF(入力シート!$AZ33="","",MID(入力シート!$AZ33,入力シート!BS$16,1))</f>
        <v/>
      </c>
      <c r="CP27" s="467" t="str">
        <f>+IF(入力シート!$AZ33="","",MID(入力シート!$AZ33,入力シート!BT$16,1))</f>
        <v/>
      </c>
      <c r="CQ27" s="458" t="str">
        <f>+IF(入力シート!$AZ33="","",MID(入力シート!$AZ33,入力シート!BU$16,1))</f>
        <v/>
      </c>
    </row>
    <row r="28" spans="1:95" s="436" customFormat="1" ht="23.25" customHeight="1" thickTop="1" thickBot="1">
      <c r="A28" s="26"/>
      <c r="B28" s="1047" t="s">
        <v>48</v>
      </c>
      <c r="C28" s="1048"/>
      <c r="D28" s="1048"/>
      <c r="E28" s="1048"/>
      <c r="F28" s="1048"/>
      <c r="G28" s="1048"/>
      <c r="H28" s="1048"/>
      <c r="I28" s="1048"/>
      <c r="J28" s="1048"/>
      <c r="K28" s="1048"/>
      <c r="L28" s="1048"/>
      <c r="M28" s="1048"/>
      <c r="N28" s="1048"/>
      <c r="O28" s="1048"/>
      <c r="P28" s="1048"/>
      <c r="Q28" s="1048"/>
      <c r="R28" s="1022" t="str">
        <f>+IF(入力シート!$L34="","",MID(入力シート!$L34,入力シート!BJ$20,1))</f>
        <v/>
      </c>
      <c r="S28" s="913"/>
      <c r="T28" s="913" t="str">
        <f>+IF(入力シート!$L34="","",MID(入力シート!$L34,入力シート!BL$20,1))</f>
        <v/>
      </c>
      <c r="U28" s="913"/>
      <c r="V28" s="913" t="str">
        <f>+IF(入力シート!$L34="","",MID(入力シート!$L34,入力シート!BN$20,1))</f>
        <v/>
      </c>
      <c r="W28" s="913"/>
      <c r="X28" s="913" t="str">
        <f>+IF(入力シート!$L34="","",MID(入力シート!$L34,入力シート!BP$20,1))</f>
        <v/>
      </c>
      <c r="Y28" s="913"/>
      <c r="Z28" s="913" t="str">
        <f>+IF(入力シート!$L34="","",MID(入力シート!$L34,入力シート!BR$20,1))</f>
        <v/>
      </c>
      <c r="AA28" s="913"/>
      <c r="AB28" s="913" t="str">
        <f>+IF(入力シート!$L34="","",MID(入力シート!$L34,入力シート!BT$20,1))</f>
        <v/>
      </c>
      <c r="AC28" s="913"/>
      <c r="AD28" s="913" t="str">
        <f>+IF(入力シート!$L34="","",MID(入力シート!$L34,入力シート!BV$20,1))</f>
        <v/>
      </c>
      <c r="AE28" s="913"/>
      <c r="AF28" s="913" t="str">
        <f>+IF(入力シート!$L34="","",MID(入力シート!$L34,入力シート!BX$20,1))</f>
        <v/>
      </c>
      <c r="AG28" s="913"/>
      <c r="AH28" s="913" t="str">
        <f>+IF(入力シート!$L34="","",MID(入力シート!$L34,入力シート!BZ$20,1))</f>
        <v/>
      </c>
      <c r="AI28" s="913"/>
      <c r="AJ28" s="913" t="str">
        <f>+IF(入力シート!$L34="","",MID(入力シート!$L34,入力シート!CB$20,1))</f>
        <v/>
      </c>
      <c r="AK28" s="913"/>
      <c r="AL28" s="913" t="str">
        <f>+IF(入力シート!$L34="","",MID(入力シート!$L34,入力シート!CD$20,1))</f>
        <v/>
      </c>
      <c r="AM28" s="913"/>
      <c r="AN28" s="913" t="str">
        <f>+IF(入力シート!$L34="","",MID(入力シート!$L34,入力シート!CF$20,1))</f>
        <v/>
      </c>
      <c r="AO28" s="913"/>
      <c r="AP28" s="913" t="str">
        <f>+IF(入力シート!$L34="","",MID(入力シート!$L34,入力シート!CH$20,1))</f>
        <v/>
      </c>
      <c r="AQ28" s="913"/>
      <c r="AR28" s="913" t="str">
        <f>+IF(入力シート!$L34="","",MID(入力シート!$L34,入力シート!CJ$20,1))</f>
        <v/>
      </c>
      <c r="AS28" s="913"/>
      <c r="AT28" s="913" t="str">
        <f>+IF(入力シート!$L34="","",MID(入力シート!$L34,入力シート!CL$20,1))</f>
        <v/>
      </c>
      <c r="AU28" s="913"/>
      <c r="AV28" s="913" t="str">
        <f>+IF(入力シート!$L34="","",MID(入力シート!$L34,入力シート!CN$20,1))</f>
        <v/>
      </c>
      <c r="AW28" s="913"/>
      <c r="AX28" s="913" t="str">
        <f>+IF(入力シート!$L34="","",MID(入力シート!$L34,入力シート!CP$20,1))</f>
        <v/>
      </c>
      <c r="AY28" s="913"/>
      <c r="AZ28" s="913" t="str">
        <f>+IF(入力シート!$L34="","",MID(入力シート!$L34,入力シート!CR$20,1))</f>
        <v/>
      </c>
      <c r="BA28" s="913"/>
      <c r="BB28" s="913" t="str">
        <f>+IF(入力シート!$L34="","",MID(入力シート!$L34,入力シート!CT$20,1))</f>
        <v/>
      </c>
      <c r="BC28" s="913"/>
      <c r="BD28" s="913" t="str">
        <f>+IF(入力シート!$L34="","",MID(入力シート!$L34,入力シート!CV$20,1))</f>
        <v/>
      </c>
      <c r="BE28" s="913"/>
      <c r="BF28" s="913" t="str">
        <f>+IF(入力シート!$L34="","",MID(入力シート!$L34,入力シート!CX$20,1))</f>
        <v/>
      </c>
      <c r="BG28" s="913"/>
      <c r="BH28" s="913" t="str">
        <f>+IF(入力シート!$L34="","",MID(入力シート!$L34,入力シート!CZ$20,1))</f>
        <v/>
      </c>
      <c r="BI28" s="913"/>
      <c r="BJ28" s="913" t="str">
        <f>+IF(入力シート!$L34="","",MID(入力シート!$L34,入力シート!DB$20,1))</f>
        <v/>
      </c>
      <c r="BK28" s="913"/>
      <c r="BL28" s="913" t="str">
        <f>+IF(入力シート!$L34="","",MID(入力シート!$L34,入力シート!DD$20,1))</f>
        <v/>
      </c>
      <c r="BM28" s="913"/>
      <c r="BN28" s="913" t="str">
        <f>+IF(入力シート!$L34="","",MID(入力シート!$L34,入力シート!DF$20,1))</f>
        <v/>
      </c>
      <c r="BO28" s="913"/>
      <c r="BP28" s="913" t="str">
        <f>+IF(入力シート!$L34="","",MID(入力シート!$L34,入力シート!DH$20,1))</f>
        <v/>
      </c>
      <c r="BQ28" s="1031"/>
      <c r="BR28" s="1034"/>
      <c r="BS28" s="1035"/>
      <c r="BT28" s="1053" t="s">
        <v>49</v>
      </c>
      <c r="BU28" s="1054"/>
      <c r="BV28" s="1054"/>
      <c r="BW28" s="1055"/>
      <c r="BX28" s="463" t="str">
        <f>+IF(入力シート!AA34="","",IF(MID(TEXT(入力シート!AA34,"00#"),1,1)="","",MID(TEXT(入力シート!AA34,"00#"),1,1)))</f>
        <v/>
      </c>
      <c r="BY28" s="464" t="str">
        <f>+IF(入力シート!AA34="","",IF(MID(TEXT(入力シート!AA34,"00#"),2,1)="","",MID(TEXT(入力シート!AA34,"00#"),2,1)))</f>
        <v/>
      </c>
      <c r="BZ28" s="465" t="str">
        <f>+IF(入力シート!AA34="","",IF(MID(TEXT(入力シート!AA34,"00#"),3,1)="","",MID(TEXT(入力シート!AA34,"00#"),3,1)))</f>
        <v/>
      </c>
      <c r="CA28" s="455" t="s">
        <v>34</v>
      </c>
      <c r="CB28" s="466" t="str">
        <f>+IF(入力シート!AD34="","",IF(MID(TEXT(入力シート!AD34,"000#"),1,1)="","",MID(TEXT(入力シート!AD34,"000#"),1,1)))</f>
        <v/>
      </c>
      <c r="CC28" s="457" t="str">
        <f>+IF(入力シート!AD34="","",IF(MID(TEXT(入力シート!AD34,"000#"),2,1)="","",MID(TEXT(入力シート!AD34,"000#"),2,1)))</f>
        <v/>
      </c>
      <c r="CD28" s="457" t="str">
        <f>+IF(入力シート!AD34="","",IF(MID(TEXT(入力シート!AD34,"000#"),3,1)="","",MID(TEXT(入力シート!AD34,"000#"),3,1)))</f>
        <v/>
      </c>
      <c r="CE28" s="458" t="str">
        <f>+IF(入力シート!AD34="","",IF(MID(TEXT(入力シート!AD34,"000#"),4,1)="","",MID(TEXT(入力シート!AD34,"000#"),4,1)))</f>
        <v/>
      </c>
      <c r="CF28" s="466" t="str">
        <f>+IF(入力シート!$AZ34="","",MID(入力シート!$AZ34,入力シート!BJ$16,1))</f>
        <v>-</v>
      </c>
      <c r="CG28" s="464" t="str">
        <f>+IF(入力シート!$AZ34="","",MID(入力シート!$AZ34,入力シート!BK$16,1))</f>
        <v>-</v>
      </c>
      <c r="CH28" s="464" t="str">
        <f>+IF(入力シート!$AZ34="","",MID(入力シート!$AZ34,入力シート!BL$16,1))</f>
        <v/>
      </c>
      <c r="CI28" s="464" t="str">
        <f>+IF(入力シート!$AZ34="","",MID(入力シート!$AZ34,入力シート!BM$16,1))</f>
        <v/>
      </c>
      <c r="CJ28" s="464" t="str">
        <f>+IF(入力シート!$AZ34="","",MID(入力シート!$AZ34,入力シート!BN$16,1))</f>
        <v/>
      </c>
      <c r="CK28" s="464" t="str">
        <f>+IF(入力シート!$AZ34="","",MID(入力シート!$AZ34,入力シート!BO$16,1))</f>
        <v/>
      </c>
      <c r="CL28" s="464" t="str">
        <f>+IF(入力シート!$AZ34="","",MID(入力シート!$AZ34,入力シート!BP$16,1))</f>
        <v/>
      </c>
      <c r="CM28" s="457" t="str">
        <f>+IF(入力シート!$AZ34="","",MID(入力シート!$AZ34,入力シート!BQ$16,1))</f>
        <v/>
      </c>
      <c r="CN28" s="457" t="str">
        <f>+IF(入力シート!$AZ34="","",MID(入力シート!$AZ34,入力シート!BR$16,1))</f>
        <v/>
      </c>
      <c r="CO28" s="457" t="str">
        <f>+IF(入力シート!$AZ34="","",MID(入力シート!$AZ34,入力シート!BS$16,1))</f>
        <v/>
      </c>
      <c r="CP28" s="467" t="str">
        <f>+IF(入力シート!$AZ34="","",MID(入力シート!$AZ34,入力シート!BT$16,1))</f>
        <v/>
      </c>
      <c r="CQ28" s="458" t="str">
        <f>+IF(入力シート!$AZ34="","",MID(入力シート!$AZ34,入力シート!BU$16,1))</f>
        <v/>
      </c>
    </row>
    <row r="29" spans="1:95" s="436" customFormat="1" ht="23.25" customHeight="1" thickBot="1">
      <c r="A29" s="39"/>
      <c r="B29" s="1049"/>
      <c r="C29" s="1050"/>
      <c r="D29" s="1050"/>
      <c r="E29" s="1050"/>
      <c r="F29" s="1050"/>
      <c r="G29" s="1050"/>
      <c r="H29" s="1050"/>
      <c r="I29" s="1050"/>
      <c r="J29" s="1050"/>
      <c r="K29" s="1050"/>
      <c r="L29" s="1050"/>
      <c r="M29" s="1050"/>
      <c r="N29" s="1050"/>
      <c r="O29" s="1050"/>
      <c r="P29" s="1050"/>
      <c r="Q29" s="1050"/>
      <c r="R29" s="1022" t="str">
        <f>+IF(入力シート!$L35="","",MID(入力シート!$L35,入力シート!BJ$20,1))</f>
        <v/>
      </c>
      <c r="S29" s="913"/>
      <c r="T29" s="913" t="str">
        <f>+IF(入力シート!$L35="","",MID(入力シート!$L35,入力シート!BL$20,1))</f>
        <v/>
      </c>
      <c r="U29" s="913"/>
      <c r="V29" s="913" t="str">
        <f>+IF(入力シート!$L35="","",MID(入力シート!$L35,入力シート!BN$20,1))</f>
        <v/>
      </c>
      <c r="W29" s="913"/>
      <c r="X29" s="913" t="str">
        <f>+IF(入力シート!$L35="","",MID(入力シート!$L35,入力シート!BP$20,1))</f>
        <v/>
      </c>
      <c r="Y29" s="913"/>
      <c r="Z29" s="913" t="str">
        <f>+IF(入力シート!$L35="","",MID(入力シート!$L35,入力シート!BR$20,1))</f>
        <v/>
      </c>
      <c r="AA29" s="913"/>
      <c r="AB29" s="913" t="str">
        <f>+IF(入力シート!$L35="","",MID(入力シート!$L35,入力シート!BT$20,1))</f>
        <v/>
      </c>
      <c r="AC29" s="913"/>
      <c r="AD29" s="913" t="str">
        <f>+IF(入力シート!$L35="","",MID(入力シート!$L35,入力シート!BV$20,1))</f>
        <v/>
      </c>
      <c r="AE29" s="913"/>
      <c r="AF29" s="913" t="str">
        <f>+IF(入力シート!$L35="","",MID(入力シート!$L35,入力シート!BX$20,1))</f>
        <v/>
      </c>
      <c r="AG29" s="913"/>
      <c r="AH29" s="913" t="str">
        <f>+IF(入力シート!$L35="","",MID(入力シート!$L35,入力シート!BZ$20,1))</f>
        <v/>
      </c>
      <c r="AI29" s="913"/>
      <c r="AJ29" s="913" t="str">
        <f>+IF(入力シート!$L35="","",MID(入力シート!$L35,入力シート!CB$20,1))</f>
        <v/>
      </c>
      <c r="AK29" s="913"/>
      <c r="AL29" s="913" t="str">
        <f>+IF(入力シート!$L35="","",MID(入力シート!$L35,入力シート!CD$20,1))</f>
        <v/>
      </c>
      <c r="AM29" s="913"/>
      <c r="AN29" s="913" t="str">
        <f>+IF(入力シート!$L35="","",MID(入力シート!$L35,入力シート!CF$20,1))</f>
        <v/>
      </c>
      <c r="AO29" s="913"/>
      <c r="AP29" s="913" t="str">
        <f>+IF(入力シート!$L35="","",MID(入力シート!$L35,入力シート!CH$20,1))</f>
        <v/>
      </c>
      <c r="AQ29" s="913"/>
      <c r="AR29" s="913" t="str">
        <f>+IF(入力シート!$L35="","",MID(入力シート!$L35,入力シート!CJ$20,1))</f>
        <v/>
      </c>
      <c r="AS29" s="913"/>
      <c r="AT29" s="913" t="str">
        <f>+IF(入力シート!$L35="","",MID(入力シート!$L35,入力シート!CL$20,1))</f>
        <v/>
      </c>
      <c r="AU29" s="913"/>
      <c r="AV29" s="913" t="str">
        <f>+IF(入力シート!$L35="","",MID(入力シート!$L35,入力シート!CN$20,1))</f>
        <v/>
      </c>
      <c r="AW29" s="913"/>
      <c r="AX29" s="913" t="str">
        <f>+IF(入力シート!$L35="","",MID(入力シート!$L35,入力シート!CP$20,1))</f>
        <v/>
      </c>
      <c r="AY29" s="913"/>
      <c r="AZ29" s="913" t="str">
        <f>+IF(入力シート!$L35="","",MID(入力シート!$L35,入力シート!CR$20,1))</f>
        <v/>
      </c>
      <c r="BA29" s="913"/>
      <c r="BB29" s="913" t="str">
        <f>+IF(入力シート!$L35="","",MID(入力シート!$L35,入力シート!CT$20,1))</f>
        <v/>
      </c>
      <c r="BC29" s="913"/>
      <c r="BD29" s="913" t="str">
        <f>+IF(入力シート!$L35="","",MID(入力シート!$L35,入力シート!CV$20,1))</f>
        <v/>
      </c>
      <c r="BE29" s="913"/>
      <c r="BF29" s="913" t="str">
        <f>+IF(入力シート!$L35="","",MID(入力シート!$L35,入力シート!CX$20,1))</f>
        <v/>
      </c>
      <c r="BG29" s="913"/>
      <c r="BH29" s="913" t="str">
        <f>+IF(入力シート!$L35="","",MID(入力シート!$L35,入力シート!CZ$20,1))</f>
        <v/>
      </c>
      <c r="BI29" s="913"/>
      <c r="BJ29" s="913" t="str">
        <f>+IF(入力シート!$L35="","",MID(入力シート!$L35,入力シート!DB$20,1))</f>
        <v/>
      </c>
      <c r="BK29" s="913"/>
      <c r="BL29" s="913" t="str">
        <f>+IF(入力シート!$L35="","",MID(入力シート!$L35,入力シート!DD$20,1))</f>
        <v/>
      </c>
      <c r="BM29" s="913"/>
      <c r="BN29" s="913" t="str">
        <f>+IF(入力シート!$L35="","",MID(入力シート!$L35,入力シート!DF$20,1))</f>
        <v/>
      </c>
      <c r="BO29" s="913"/>
      <c r="BP29" s="913" t="str">
        <f>+IF(入力シート!$L35="","",MID(入力シート!$L35,入力シート!DH$20,1))</f>
        <v/>
      </c>
      <c r="BQ29" s="1031"/>
      <c r="BR29" s="1036"/>
      <c r="BS29" s="1037"/>
      <c r="BT29" s="468" t="str">
        <f>+IF(MID(TEXT(入力シート!Y29,"000#"),1,1)="0","",MID(TEXT(入力シート!Y29,"000#"),1,1))</f>
        <v/>
      </c>
      <c r="BU29" s="469" t="str">
        <f>+IF(AND(BT29="",MID(TEXT(入力シート!Y29,"000#"),2,1)="0"),"",MID(TEXT(入力シート!Y29,"000#"),2,1))</f>
        <v/>
      </c>
      <c r="BV29" s="469" t="str">
        <f>+IF(AND(BU29="",MID(TEXT(入力シート!Y29,"000#"),3,1)="0"),"",MID(TEXT(入力シート!Y29,"000#"),3,1))</f>
        <v/>
      </c>
      <c r="BW29" s="470" t="str">
        <f>+IF(AND(BV29="",MID(TEXT(入力シート!Y29,"000#"),4,1)="0"),"",MID(TEXT(入力シート!Y29,"000#"),4,1))</f>
        <v/>
      </c>
      <c r="BX29" s="471" t="str">
        <f>+IF(入力シート!AA35="","",IF(MID(TEXT(入力シート!AA35,"00#"),1,1)="","",MID(TEXT(入力シート!AA35,"00#"),1,1)))</f>
        <v/>
      </c>
      <c r="BY29" s="464" t="str">
        <f>+IF(入力シート!AA35="","",IF(MID(TEXT(入力シート!AA35,"00#"),2,1)="","",MID(TEXT(入力シート!AA35,"00#"),2,1)))</f>
        <v/>
      </c>
      <c r="BZ29" s="465" t="str">
        <f>+IF(入力シート!AA35="","",IF(MID(TEXT(入力シート!AA35,"00#"),3,1)="","",MID(TEXT(入力シート!AA35,"00#"),3,1)))</f>
        <v/>
      </c>
      <c r="CA29" s="455" t="s">
        <v>34</v>
      </c>
      <c r="CB29" s="466" t="str">
        <f>+IF(入力シート!AD35="","",IF(MID(TEXT(入力シート!AD35,"000#"),1,1)="","",MID(TEXT(入力シート!AD35,"000#"),1,1)))</f>
        <v/>
      </c>
      <c r="CC29" s="457" t="str">
        <f>+IF(入力シート!AD35="","",IF(MID(TEXT(入力シート!AD35,"000#"),2,1)="","",MID(TEXT(入力シート!AD35,"000#"),2,1)))</f>
        <v/>
      </c>
      <c r="CD29" s="457" t="str">
        <f>+IF(入力シート!AD35="","",IF(MID(TEXT(入力シート!AD35,"000#"),3,1)="","",MID(TEXT(入力シート!AD35,"000#"),3,1)))</f>
        <v/>
      </c>
      <c r="CE29" s="458" t="str">
        <f>+IF(入力シート!AD35="","",IF(MID(TEXT(入力シート!AD35,"000#"),4,1)="","",MID(TEXT(入力シート!AD35,"000#"),4,1)))</f>
        <v/>
      </c>
      <c r="CF29" s="466" t="str">
        <f>+IF(入力シート!$AZ35="","",MID(入力シート!$AZ35,入力シート!BJ$16,1))</f>
        <v>-</v>
      </c>
      <c r="CG29" s="464" t="str">
        <f>+IF(入力シート!$AZ35="","",MID(入力シート!$AZ35,入力シート!BK$16,1))</f>
        <v>-</v>
      </c>
      <c r="CH29" s="464" t="str">
        <f>+IF(入力シート!$AZ35="","",MID(入力シート!$AZ35,入力シート!BL$16,1))</f>
        <v/>
      </c>
      <c r="CI29" s="464" t="str">
        <f>+IF(入力シート!$AZ35="","",MID(入力シート!$AZ35,入力シート!BM$16,1))</f>
        <v/>
      </c>
      <c r="CJ29" s="464" t="str">
        <f>+IF(入力シート!$AZ35="","",MID(入力シート!$AZ35,入力シート!BN$16,1))</f>
        <v/>
      </c>
      <c r="CK29" s="464" t="str">
        <f>+IF(入力シート!$AZ35="","",MID(入力シート!$AZ35,入力シート!BO$16,1))</f>
        <v/>
      </c>
      <c r="CL29" s="464" t="str">
        <f>+IF(入力シート!$AZ35="","",MID(入力シート!$AZ35,入力シート!BP$16,1))</f>
        <v/>
      </c>
      <c r="CM29" s="457" t="str">
        <f>+IF(入力シート!$AZ35="","",MID(入力シート!$AZ35,入力シート!BQ$16,1))</f>
        <v/>
      </c>
      <c r="CN29" s="457" t="str">
        <f>+IF(入力シート!$AZ35="","",MID(入力シート!$AZ35,入力シート!BR$16,1))</f>
        <v/>
      </c>
      <c r="CO29" s="457" t="str">
        <f>+IF(入力シート!$AZ35="","",MID(入力シート!$AZ35,入力シート!BS$16,1))</f>
        <v/>
      </c>
      <c r="CP29" s="467" t="str">
        <f>+IF(入力シート!$AZ35="","",MID(入力シート!$AZ35,入力シート!BT$16,1))</f>
        <v/>
      </c>
      <c r="CQ29" s="458" t="str">
        <f>+IF(入力シート!$AZ35="","",MID(入力シート!$AZ35,入力シート!BU$16,1))</f>
        <v/>
      </c>
    </row>
    <row r="30" spans="1:95" s="436" customFormat="1" ht="23.25" customHeight="1">
      <c r="BQ30" s="472"/>
      <c r="BR30" s="472"/>
      <c r="BS30" s="472"/>
      <c r="BT30" s="472"/>
      <c r="BU30" s="472"/>
      <c r="BV30" s="472"/>
      <c r="BW30" s="472"/>
      <c r="BX30" s="472"/>
      <c r="BY30" s="472"/>
      <c r="BZ30" s="472"/>
      <c r="CA30" s="472"/>
      <c r="CB30" s="472"/>
    </row>
    <row r="31" spans="1:95" s="436" customFormat="1" ht="23.25" customHeight="1" thickBot="1">
      <c r="A31" s="1056" t="s">
        <v>50</v>
      </c>
      <c r="B31" s="1057"/>
      <c r="C31" s="1057"/>
      <c r="D31" s="1057"/>
      <c r="E31" s="1057"/>
      <c r="F31" s="1057"/>
      <c r="G31" s="1057"/>
      <c r="H31" s="1057"/>
      <c r="I31" s="1057"/>
      <c r="J31" s="1057"/>
      <c r="K31" s="1057"/>
      <c r="L31" s="1057"/>
      <c r="M31" s="1057"/>
      <c r="N31" s="1057"/>
      <c r="O31" s="1057"/>
      <c r="P31" s="1057"/>
      <c r="Q31" s="1057"/>
      <c r="R31" s="1057"/>
      <c r="S31" s="1057"/>
      <c r="T31" s="1057"/>
      <c r="U31" s="1057"/>
      <c r="V31" s="1057"/>
      <c r="W31" s="1057"/>
      <c r="X31" s="1057"/>
      <c r="Y31" s="1057"/>
      <c r="Z31" s="1057"/>
      <c r="AA31" s="1057"/>
      <c r="AB31" s="1057"/>
      <c r="AC31" s="1057"/>
      <c r="AD31" s="1057"/>
      <c r="AE31" s="1057"/>
      <c r="AF31" s="1057"/>
      <c r="AG31" s="1057"/>
      <c r="AH31" s="1057"/>
      <c r="AI31" s="1057"/>
      <c r="AJ31" s="1057"/>
      <c r="AK31" s="1057"/>
      <c r="AL31" s="1057"/>
      <c r="AM31" s="1057"/>
      <c r="AN31" s="1057"/>
      <c r="AO31" s="1057"/>
      <c r="AP31" s="1057"/>
      <c r="AQ31" s="1057"/>
      <c r="AR31" s="1057"/>
      <c r="AS31" s="1057"/>
      <c r="AT31" s="1057"/>
      <c r="AU31" s="1057"/>
      <c r="AV31" s="1057"/>
      <c r="AW31" s="1057"/>
      <c r="AX31" s="1057"/>
      <c r="AY31" s="1057"/>
      <c r="AZ31" s="1057"/>
      <c r="BA31" s="1057"/>
      <c r="BB31" s="1057"/>
      <c r="BC31" s="1057"/>
      <c r="BD31" s="1057"/>
      <c r="BE31" s="1057"/>
      <c r="BF31" s="1057"/>
      <c r="BG31" s="1058"/>
      <c r="BI31" s="1056" t="s">
        <v>51</v>
      </c>
      <c r="BJ31" s="1057"/>
      <c r="BK31" s="1057"/>
      <c r="BL31" s="1057"/>
      <c r="BM31" s="1057"/>
      <c r="BN31" s="1057"/>
      <c r="BO31" s="1057"/>
      <c r="BP31" s="1057"/>
      <c r="BQ31" s="1057"/>
      <c r="BR31" s="1058"/>
      <c r="BT31" s="1056" t="s">
        <v>52</v>
      </c>
      <c r="BU31" s="1057"/>
      <c r="BV31" s="1057"/>
      <c r="BW31" s="1057"/>
      <c r="BX31" s="1057"/>
      <c r="BY31" s="1057"/>
      <c r="BZ31" s="1057"/>
      <c r="CA31" s="1057"/>
      <c r="CB31" s="1061"/>
      <c r="CC31" s="1061"/>
      <c r="CD31" s="1061"/>
      <c r="CE31" s="1062"/>
      <c r="CG31" s="1063" t="s">
        <v>53</v>
      </c>
      <c r="CH31" s="1064"/>
      <c r="CI31" s="1064"/>
      <c r="CJ31" s="1064"/>
      <c r="CK31" s="1064"/>
      <c r="CL31" s="1064"/>
      <c r="CM31" s="1064"/>
      <c r="CN31" s="1064"/>
      <c r="CO31" s="1064"/>
      <c r="CP31" s="1064"/>
      <c r="CQ31" s="1065"/>
    </row>
    <row r="32" spans="1:95" s="436" customFormat="1" ht="23.25" customHeight="1" thickBot="1">
      <c r="A32" s="41" t="s">
        <v>54</v>
      </c>
      <c r="B32" s="1059" t="s">
        <v>55</v>
      </c>
      <c r="C32" s="1060"/>
      <c r="D32" s="1059" t="s">
        <v>56</v>
      </c>
      <c r="E32" s="1060"/>
      <c r="F32" s="1059" t="s">
        <v>57</v>
      </c>
      <c r="G32" s="1060"/>
      <c r="H32" s="1059" t="s">
        <v>58</v>
      </c>
      <c r="I32" s="1060"/>
      <c r="J32" s="1059" t="s">
        <v>59</v>
      </c>
      <c r="K32" s="1060"/>
      <c r="L32" s="1059" t="s">
        <v>60</v>
      </c>
      <c r="M32" s="1060"/>
      <c r="N32" s="1059" t="s">
        <v>61</v>
      </c>
      <c r="O32" s="1060"/>
      <c r="P32" s="1059" t="s">
        <v>42</v>
      </c>
      <c r="Q32" s="1060"/>
      <c r="R32" s="1059" t="s">
        <v>62</v>
      </c>
      <c r="S32" s="1060"/>
      <c r="T32" s="1059" t="s">
        <v>63</v>
      </c>
      <c r="U32" s="1060"/>
      <c r="V32" s="1059" t="s">
        <v>64</v>
      </c>
      <c r="W32" s="1060"/>
      <c r="X32" s="1059" t="s">
        <v>65</v>
      </c>
      <c r="Y32" s="1060"/>
      <c r="Z32" s="1059" t="s">
        <v>66</v>
      </c>
      <c r="AA32" s="1060"/>
      <c r="AB32" s="1059" t="s">
        <v>67</v>
      </c>
      <c r="AC32" s="1060"/>
      <c r="AD32" s="1059" t="s">
        <v>68</v>
      </c>
      <c r="AE32" s="1060"/>
      <c r="AF32" s="1059" t="s">
        <v>69</v>
      </c>
      <c r="AG32" s="1060"/>
      <c r="AH32" s="1059" t="s">
        <v>70</v>
      </c>
      <c r="AI32" s="1060"/>
      <c r="AJ32" s="1059" t="s">
        <v>71</v>
      </c>
      <c r="AK32" s="1060"/>
      <c r="AL32" s="1059" t="s">
        <v>72</v>
      </c>
      <c r="AM32" s="1060"/>
      <c r="AN32" s="1059" t="s">
        <v>73</v>
      </c>
      <c r="AO32" s="1060"/>
      <c r="AP32" s="1059" t="s">
        <v>74</v>
      </c>
      <c r="AQ32" s="1060"/>
      <c r="AR32" s="1059" t="s">
        <v>75</v>
      </c>
      <c r="AS32" s="1060"/>
      <c r="AT32" s="1059" t="s">
        <v>76</v>
      </c>
      <c r="AU32" s="1060"/>
      <c r="AV32" s="1059" t="s">
        <v>77</v>
      </c>
      <c r="AW32" s="1060"/>
      <c r="AX32" s="1059" t="s">
        <v>78</v>
      </c>
      <c r="AY32" s="1060"/>
      <c r="AZ32" s="1059" t="s">
        <v>79</v>
      </c>
      <c r="BA32" s="1060"/>
      <c r="BB32" s="1059" t="s">
        <v>80</v>
      </c>
      <c r="BC32" s="1060"/>
      <c r="BD32" s="1059" t="s">
        <v>81</v>
      </c>
      <c r="BE32" s="1060"/>
      <c r="BF32" s="1068" t="s">
        <v>82</v>
      </c>
      <c r="BG32" s="1069"/>
      <c r="BI32" s="895" t="s">
        <v>83</v>
      </c>
      <c r="BJ32" s="896"/>
      <c r="BK32" s="896"/>
      <c r="BL32" s="896"/>
      <c r="BM32" s="896"/>
      <c r="BN32" s="896"/>
      <c r="BO32" s="896"/>
      <c r="BP32" s="896"/>
      <c r="BQ32" s="896"/>
      <c r="BR32" s="897"/>
      <c r="BT32" s="1070" t="s">
        <v>84</v>
      </c>
      <c r="BU32" s="1071"/>
      <c r="BV32" s="898" t="s">
        <v>85</v>
      </c>
      <c r="BW32" s="899"/>
      <c r="BX32" s="899"/>
      <c r="BY32" s="899"/>
      <c r="BZ32" s="899"/>
      <c r="CA32" s="899"/>
      <c r="CB32" s="473" t="str">
        <f>BT29</f>
        <v/>
      </c>
      <c r="CC32" s="474" t="str">
        <f>BU29</f>
        <v/>
      </c>
      <c r="CD32" s="474" t="str">
        <f>BV29</f>
        <v/>
      </c>
      <c r="CE32" s="475" t="str">
        <f>BW29</f>
        <v/>
      </c>
      <c r="CG32" s="895" t="s">
        <v>86</v>
      </c>
      <c r="CH32" s="896"/>
      <c r="CI32" s="896"/>
      <c r="CJ32" s="896"/>
      <c r="CK32" s="896"/>
      <c r="CL32" s="896"/>
      <c r="CM32" s="896"/>
      <c r="CN32" s="896"/>
      <c r="CO32" s="896"/>
      <c r="CP32" s="897"/>
      <c r="CQ32" s="476" t="str">
        <f>+IF(入力シート!K45="○",1,"")</f>
        <v/>
      </c>
    </row>
    <row r="33" spans="1:95" s="436" customFormat="1" ht="23.25" customHeight="1" thickTop="1">
      <c r="A33" s="43" t="s">
        <v>87</v>
      </c>
      <c r="B33" s="1066" t="str">
        <f>+IF(SUBSTITUTE(入力シート!E37,"　","")="","",入力シート!E37)</f>
        <v/>
      </c>
      <c r="C33" s="1067"/>
      <c r="D33" s="1066" t="str">
        <f>+IF(SUBSTITUTE(入力シート!F37,"　","")="","",入力シート!F37)</f>
        <v/>
      </c>
      <c r="E33" s="1067"/>
      <c r="F33" s="1066" t="str">
        <f>+IF(SUBSTITUTE(入力シート!G37,"　","")="","",入力シート!G37)</f>
        <v/>
      </c>
      <c r="G33" s="1067"/>
      <c r="H33" s="1066" t="str">
        <f>+IF(SUBSTITUTE(入力シート!H37,"　","")="","",入力シート!H37)</f>
        <v/>
      </c>
      <c r="I33" s="1067"/>
      <c r="J33" s="1066" t="str">
        <f>+IF(SUBSTITUTE(入力シート!I37,"　","")="","",入力シート!I37)</f>
        <v/>
      </c>
      <c r="K33" s="1067"/>
      <c r="L33" s="1066" t="str">
        <f>+IF(SUBSTITUTE(入力シート!J37,"　","")="","",入力シート!J37)</f>
        <v/>
      </c>
      <c r="M33" s="1067"/>
      <c r="N33" s="1066" t="str">
        <f>+IF(SUBSTITUTE(入力シート!K37,"　","")="","",入力シート!K37)</f>
        <v/>
      </c>
      <c r="O33" s="1067"/>
      <c r="P33" s="1066" t="str">
        <f>+IF(SUBSTITUTE(入力シート!L37,"　","")="","",入力シート!L37)</f>
        <v/>
      </c>
      <c r="Q33" s="1067"/>
      <c r="R33" s="1066" t="str">
        <f>+IF(SUBSTITUTE(入力シート!M37,"　","")="","",入力シート!M37)</f>
        <v/>
      </c>
      <c r="S33" s="1067"/>
      <c r="T33" s="1066" t="str">
        <f>+IF(SUBSTITUTE(入力シート!N37,"　","")="","",入力シート!N37)</f>
        <v/>
      </c>
      <c r="U33" s="1067"/>
      <c r="V33" s="1066" t="str">
        <f>+IF(SUBSTITUTE(入力シート!O37,"　","")="","",入力シート!O37)</f>
        <v/>
      </c>
      <c r="W33" s="1067"/>
      <c r="X33" s="1066" t="str">
        <f>+IF(SUBSTITUTE(入力シート!P37,"　","")="","",入力シート!P37)</f>
        <v/>
      </c>
      <c r="Y33" s="1067"/>
      <c r="Z33" s="1066" t="str">
        <f>+IF(SUBSTITUTE(入力シート!Q37,"　","")="","",入力シート!Q37)</f>
        <v/>
      </c>
      <c r="AA33" s="1067"/>
      <c r="AB33" s="1066" t="str">
        <f>+IF(SUBSTITUTE(入力シート!R37,"　","")="","",入力シート!R37)</f>
        <v/>
      </c>
      <c r="AC33" s="1067"/>
      <c r="AD33" s="1066" t="str">
        <f>+IF(SUBSTITUTE(入力シート!S37,"　","")="","",入力シート!S37)</f>
        <v/>
      </c>
      <c r="AE33" s="1067"/>
      <c r="AF33" s="1066" t="str">
        <f>+IF(SUBSTITUTE(入力シート!T37,"　","")="","",入力シート!T37)</f>
        <v/>
      </c>
      <c r="AG33" s="1067"/>
      <c r="AH33" s="1066" t="str">
        <f>+IF(SUBSTITUTE(入力シート!U37,"　","")="","",入力シート!U37)</f>
        <v/>
      </c>
      <c r="AI33" s="1067"/>
      <c r="AJ33" s="1066" t="str">
        <f>+IF(SUBSTITUTE(入力シート!V37,"　","")="","",入力シート!V37)</f>
        <v/>
      </c>
      <c r="AK33" s="1067"/>
      <c r="AL33" s="1066" t="str">
        <f>+IF(SUBSTITUTE(入力シート!W37,"　","")="","",入力シート!W37)</f>
        <v/>
      </c>
      <c r="AM33" s="1067"/>
      <c r="AN33" s="1066" t="str">
        <f>+IF(SUBSTITUTE(入力シート!X37,"　","")="","",入力シート!X37)</f>
        <v/>
      </c>
      <c r="AO33" s="1067"/>
      <c r="AP33" s="1066" t="str">
        <f>+IF(SUBSTITUTE(入力シート!Y37,"　","")="","",入力シート!Y37)</f>
        <v/>
      </c>
      <c r="AQ33" s="1067"/>
      <c r="AR33" s="1066" t="str">
        <f>+IF(SUBSTITUTE(入力シート!Z37,"　","")="","",入力シート!Z37)</f>
        <v/>
      </c>
      <c r="AS33" s="1067"/>
      <c r="AT33" s="1066" t="str">
        <f>+IF(SUBSTITUTE(入力シート!AA37,"　","")="","",入力シート!AA37)</f>
        <v/>
      </c>
      <c r="AU33" s="1067"/>
      <c r="AV33" s="1066" t="str">
        <f>+IF(SUBSTITUTE(入力シート!AB37,"　","")="","",入力シート!AB37)</f>
        <v/>
      </c>
      <c r="AW33" s="1067"/>
      <c r="AX33" s="1066" t="str">
        <f>+IF(SUBSTITUTE(入力シート!AC37,"　","")="","",入力シート!AC37)</f>
        <v/>
      </c>
      <c r="AY33" s="1067"/>
      <c r="AZ33" s="1066" t="str">
        <f>+IF(SUBSTITUTE(入力シート!AD37,"　","")="","",入力シート!AD37)</f>
        <v/>
      </c>
      <c r="BA33" s="1067"/>
      <c r="BB33" s="1066" t="str">
        <f>+IF(SUBSTITUTE(入力シート!AE37,"　","")="","",入力シート!AE37)</f>
        <v/>
      </c>
      <c r="BC33" s="1067"/>
      <c r="BD33" s="1066" t="str">
        <f>+IF(SUBSTITUTE(入力シート!AF37,"　","")="","",入力シート!AF37)</f>
        <v/>
      </c>
      <c r="BE33" s="1067"/>
      <c r="BF33" s="1066" t="str">
        <f>+IF(SUBSTITUTE(入力シート!AG37,"　","")="","",入力シート!AG37)</f>
        <v/>
      </c>
      <c r="BG33" s="1067"/>
      <c r="BI33" s="477" t="str">
        <f>+IF(入力シート!E40="","",IF(MID(TEXT(入力シート!E40,"000000000#"),1,1)="0","",MID(TEXT(入力シート!E40,"000000000#"),1,1)))</f>
        <v/>
      </c>
      <c r="BJ33" s="478" t="str">
        <f>+IF(入力シート!E40="","",IF(AND(BI33="",MID(TEXT(入力シート!E40,"000000000#"),2,1)="0"),"",MID(TEXT(入力シート!E40,"000000000#"),2,1)))</f>
        <v/>
      </c>
      <c r="BK33" s="479" t="str">
        <f>+IF(入力シート!E40="","",IF(AND(BJ33="",MID(TEXT(入力シート!E40,"000000000#"),3,1)="0"),"",MID(TEXT(入力シート!E40,"000000000#"),3,1)))</f>
        <v/>
      </c>
      <c r="BL33" s="480" t="str">
        <f>+IF(入力シート!E40="","",IF(AND(BK33="",MID(TEXT(入力シート!E40,"000000000#"),4,1)="0"),"",MID(TEXT(入力シート!E40,"000000000#"),4,1)))</f>
        <v/>
      </c>
      <c r="BM33" s="481" t="str">
        <f>+IF(入力シート!E40="","",IF(AND(BL33="",MID(TEXT(入力シート!E40,"000000000#"),5,1)="0"),"",MID(TEXT(入力シート!E40,"000000000#"),5,1)))</f>
        <v/>
      </c>
      <c r="BN33" s="479" t="str">
        <f>+IF(入力シート!E40="","",IF(AND(BM33="",MID(TEXT(入力シート!E40,"000000000#"),6,1)="0"),"",MID(TEXT(入力シート!E40,"000000000#"),6,1)))</f>
        <v/>
      </c>
      <c r="BO33" s="480" t="str">
        <f>+IF(入力シート!E40="","",IF(AND(BN33="",MID(TEXT(入力シート!E40,"000000000#"),7,1)="0"),"",MID(TEXT(入力シート!E40,"000000000#"),7,1)))</f>
        <v/>
      </c>
      <c r="BP33" s="481" t="str">
        <f>+IF(入力シート!E40="","",IF(AND(BO33="",MID(TEXT(入力シート!E40,"000000000#"),8,1)="0"),"",MID(TEXT(入力シート!E40,"000000000#"),8,1)))</f>
        <v/>
      </c>
      <c r="BQ33" s="479" t="str">
        <f>+IF(入力シート!E40="","",IF(AND(BP33="",MID(TEXT(入力シート!E40,"000000000#"),9,1)="0"),"",MID(TEXT(入力シート!E40,"000000000#"),9,1)))</f>
        <v/>
      </c>
      <c r="BR33" s="480" t="str">
        <f>+IF(入力シート!E40="","",IF(AND(BQ33="",MID(TEXT(入力シート!E40,"000000000#"),10,1)="0"),"",MID(TEXT(入力シート!E40,"000000000#"),10,1)))</f>
        <v/>
      </c>
      <c r="BT33" s="1072"/>
      <c r="BU33" s="1073"/>
      <c r="BV33" s="1076" t="s">
        <v>88</v>
      </c>
      <c r="BW33" s="1077"/>
      <c r="BX33" s="1077"/>
      <c r="BY33" s="1077"/>
      <c r="BZ33" s="1077"/>
      <c r="CA33" s="1078"/>
      <c r="CB33" s="482" t="str">
        <f>+IF(MID(TEXT(入力シート!I43,"000#"),1,1)="0","",MID(TEXT(入力シート!I43,"000#"),1,1))</f>
        <v/>
      </c>
      <c r="CC33" s="483" t="str">
        <f>+IF(AND(CB33="",MID(TEXT(入力シート!I43,"000#"),2,1)="0"),"",MID(TEXT(入力シート!I43,"000#"),2,1))</f>
        <v/>
      </c>
      <c r="CD33" s="483" t="str">
        <f>+IF(AND(CC33="",MID(TEXT(入力シート!I43,"000#"),3,1)="0"),"",MID(TEXT(入力シート!I43,"000#"),3,1))</f>
        <v/>
      </c>
      <c r="CE33" s="484" t="str">
        <f>+IF(AND(CD33="",MID(TEXT(入力シート!I43,"000#"),4,1)="0"),"",MID(TEXT(入力シート!I43,"000#"),4,1))</f>
        <v/>
      </c>
      <c r="CG33" s="1079" t="s">
        <v>89</v>
      </c>
      <c r="CH33" s="1080"/>
      <c r="CI33" s="1080"/>
      <c r="CJ33" s="1080"/>
      <c r="CK33" s="1080"/>
      <c r="CL33" s="1080"/>
      <c r="CM33" s="1080"/>
      <c r="CN33" s="1080"/>
      <c r="CO33" s="1080"/>
      <c r="CP33" s="1081"/>
      <c r="CQ33" s="476" t="str">
        <f>+IF(入力シート!K46="○",1,"")</f>
        <v/>
      </c>
    </row>
    <row r="34" spans="1:95" s="436" customFormat="1" ht="23.25" customHeight="1">
      <c r="A34" s="412" t="s">
        <v>90</v>
      </c>
      <c r="B34" s="1029" t="str">
        <f>+IF(SUBSTITUTE(入力シート!E38,"　","")="","",入力シート!E38)</f>
        <v/>
      </c>
      <c r="C34" s="1021"/>
      <c r="D34" s="1029" t="str">
        <f>+IF(SUBSTITUTE(入力シート!F38,"　","")="","",入力シート!F38)</f>
        <v/>
      </c>
      <c r="E34" s="1021"/>
      <c r="F34" s="1029" t="str">
        <f>+IF(SUBSTITUTE(入力シート!G38,"　","")="","",入力シート!G38)</f>
        <v/>
      </c>
      <c r="G34" s="1021"/>
      <c r="H34" s="1029" t="str">
        <f>+IF(SUBSTITUTE(入力シート!H38,"　","")="","",入力シート!H38)</f>
        <v/>
      </c>
      <c r="I34" s="1021"/>
      <c r="J34" s="1029" t="str">
        <f>+IF(SUBSTITUTE(入力シート!I38,"　","")="","",入力シート!I38)</f>
        <v/>
      </c>
      <c r="K34" s="1021"/>
      <c r="L34" s="1029" t="str">
        <f>+IF(SUBSTITUTE(入力シート!J38,"　","")="","",入力シート!J38)</f>
        <v/>
      </c>
      <c r="M34" s="1021"/>
      <c r="N34" s="1029" t="str">
        <f>+IF(SUBSTITUTE(入力シート!K38,"　","")="","",入力シート!K38)</f>
        <v/>
      </c>
      <c r="O34" s="1021"/>
      <c r="P34" s="1029" t="str">
        <f>+IF(SUBSTITUTE(入力シート!L38,"　","")="","",入力シート!L38)</f>
        <v/>
      </c>
      <c r="Q34" s="1021"/>
      <c r="R34" s="1029" t="str">
        <f>+IF(SUBSTITUTE(入力シート!M38,"　","")="","",入力シート!M38)</f>
        <v/>
      </c>
      <c r="S34" s="1021"/>
      <c r="T34" s="1029" t="str">
        <f>+IF(SUBSTITUTE(入力シート!N38,"　","")="","",入力シート!N38)</f>
        <v/>
      </c>
      <c r="U34" s="1021"/>
      <c r="V34" s="1029" t="str">
        <f>+IF(SUBSTITUTE(入力シート!O38,"　","")="","",入力シート!O38)</f>
        <v/>
      </c>
      <c r="W34" s="1021"/>
      <c r="X34" s="1029" t="str">
        <f>+IF(SUBSTITUTE(入力シート!P38,"　","")="","",入力シート!P38)</f>
        <v/>
      </c>
      <c r="Y34" s="1021"/>
      <c r="Z34" s="1029" t="str">
        <f>+IF(SUBSTITUTE(入力シート!Q38,"　","")="","",入力シート!Q38)</f>
        <v/>
      </c>
      <c r="AA34" s="1021"/>
      <c r="AB34" s="1029" t="str">
        <f>+IF(SUBSTITUTE(入力シート!R38,"　","")="","",入力シート!R38)</f>
        <v/>
      </c>
      <c r="AC34" s="1021"/>
      <c r="AD34" s="1029" t="str">
        <f>+IF(SUBSTITUTE(入力シート!S38,"　","")="","",入力シート!S38)</f>
        <v/>
      </c>
      <c r="AE34" s="1021"/>
      <c r="AF34" s="1029" t="str">
        <f>+IF(SUBSTITUTE(入力シート!T38,"　","")="","",入力シート!T38)</f>
        <v/>
      </c>
      <c r="AG34" s="1021"/>
      <c r="AH34" s="1029" t="str">
        <f>+IF(SUBSTITUTE(入力シート!U38,"　","")="","",入力シート!U38)</f>
        <v/>
      </c>
      <c r="AI34" s="1021"/>
      <c r="AJ34" s="1029" t="str">
        <f>+IF(SUBSTITUTE(入力シート!V38,"　","")="","",入力シート!V38)</f>
        <v/>
      </c>
      <c r="AK34" s="1021"/>
      <c r="AL34" s="1029" t="str">
        <f>+IF(SUBSTITUTE(入力シート!W38,"　","")="","",入力シート!W38)</f>
        <v/>
      </c>
      <c r="AM34" s="1021"/>
      <c r="AN34" s="1029" t="str">
        <f>+IF(SUBSTITUTE(入力シート!X38,"　","")="","",入力シート!X38)</f>
        <v/>
      </c>
      <c r="AO34" s="1021"/>
      <c r="AP34" s="1029" t="str">
        <f>+IF(SUBSTITUTE(入力シート!Y38,"　","")="","",入力シート!Y38)</f>
        <v/>
      </c>
      <c r="AQ34" s="1021"/>
      <c r="AR34" s="1029" t="str">
        <f>+IF(SUBSTITUTE(入力シート!Z38,"　","")="","",入力シート!Z38)</f>
        <v/>
      </c>
      <c r="AS34" s="1021"/>
      <c r="AT34" s="1029" t="str">
        <f>+IF(SUBSTITUTE(入力シート!AA38,"　","")="","",入力シート!AA38)</f>
        <v/>
      </c>
      <c r="AU34" s="1021"/>
      <c r="AV34" s="1029" t="str">
        <f>+IF(SUBSTITUTE(入力シート!AB38,"　","")="","",入力シート!AB38)</f>
        <v/>
      </c>
      <c r="AW34" s="1021"/>
      <c r="AX34" s="1029" t="str">
        <f>+IF(SUBSTITUTE(入力シート!AC38,"　","")="","",入力シート!AC38)</f>
        <v/>
      </c>
      <c r="AY34" s="1021"/>
      <c r="AZ34" s="1029" t="str">
        <f>+IF(SUBSTITUTE(入力シート!AD38,"　","")="","",入力シート!AD38)</f>
        <v/>
      </c>
      <c r="BA34" s="1021"/>
      <c r="BB34" s="1029" t="str">
        <f>+IF(SUBSTITUTE(入力シート!AE38,"　","")="","",入力シート!AE38)</f>
        <v/>
      </c>
      <c r="BC34" s="1021"/>
      <c r="BD34" s="1029" t="str">
        <f>+IF(SUBSTITUTE(入力シート!AF38,"　","")="","",入力シート!AF38)</f>
        <v/>
      </c>
      <c r="BE34" s="1021"/>
      <c r="BF34" s="1029" t="str">
        <f>+IF(SUBSTITUTE(入力シート!AG38,"　","")="","",入力シート!AG38)</f>
        <v/>
      </c>
      <c r="BG34" s="1021"/>
      <c r="BI34" s="1003" t="s">
        <v>91</v>
      </c>
      <c r="BJ34" s="1004"/>
      <c r="BK34" s="1004"/>
      <c r="BL34" s="1004"/>
      <c r="BM34" s="1004"/>
      <c r="BN34" s="1004"/>
      <c r="BO34" s="1004"/>
      <c r="BP34" s="1004"/>
      <c r="BQ34" s="1004"/>
      <c r="BR34" s="1005"/>
      <c r="BT34" s="1074"/>
      <c r="BU34" s="1075"/>
      <c r="BV34" s="1102" t="s">
        <v>92</v>
      </c>
      <c r="BW34" s="1102"/>
      <c r="BX34" s="1102"/>
      <c r="BY34" s="1102"/>
      <c r="BZ34" s="1102"/>
      <c r="CA34" s="1102"/>
      <c r="CB34" s="485" t="str">
        <f>+IF(MID(TEXT(入力シート!I44,"000#"),1,1)="0","",MID(TEXT(入力シート!I44,"000#"),1,1))</f>
        <v/>
      </c>
      <c r="CC34" s="457" t="str">
        <f>+IF(AND(CB34="",MID(TEXT(入力シート!I44,"000#"),2,1)="0"),"",MID(TEXT(入力シート!I44,"000#"),2,1))</f>
        <v/>
      </c>
      <c r="CD34" s="457" t="str">
        <f>+IF(AND(CC34="",MID(TEXT(入力シート!I44,"000#"),3,1)="0"),"",MID(TEXT(入力シート!I44,"000#"),3,1))</f>
        <v/>
      </c>
      <c r="CE34" s="458" t="str">
        <f>+IF(AND(CD34="",MID(TEXT(入力シート!I44,"000#"),4,1)="0"),"",MID(TEXT(入力シート!I44,"000#"),4,1))</f>
        <v/>
      </c>
      <c r="CG34" s="895" t="s">
        <v>93</v>
      </c>
      <c r="CH34" s="896"/>
      <c r="CI34" s="896"/>
      <c r="CJ34" s="896"/>
      <c r="CK34" s="896"/>
      <c r="CL34" s="896"/>
      <c r="CM34" s="896"/>
      <c r="CN34" s="896"/>
      <c r="CO34" s="896"/>
      <c r="CP34" s="897"/>
      <c r="CQ34" s="476" t="str">
        <f>+IF(入力シート!K47="○",1,"")</f>
        <v/>
      </c>
    </row>
    <row r="35" spans="1:95" s="436" customFormat="1" ht="23.25" customHeight="1">
      <c r="BI35" s="1022" t="str">
        <f>+IF(入力シート!J40="","",IF(MID(TEXT(入力シート!J40,"0000#"),1,1)="0","",MID(TEXT(入力シート!J40,"0000#"),1,1)))</f>
        <v/>
      </c>
      <c r="BJ35" s="913"/>
      <c r="BK35" s="913" t="str">
        <f>+IF(入力シート!J40="","",IF(AND(BI35="",MID(TEXT(入力シート!J40,"0000#"),2,1)="0"),"",MID(TEXT(入力シート!J40,"0000#"),2,1)))</f>
        <v/>
      </c>
      <c r="BL35" s="913"/>
      <c r="BM35" s="913" t="str">
        <f>+IF(入力シート!J40="","",IF(AND(BK35="",MID(TEXT(入力シート!J40,"0000#"),3,1)="0"),"",MID(TEXT(入力シート!J40,"0000#"),3,1)))</f>
        <v/>
      </c>
      <c r="BN35" s="913"/>
      <c r="BO35" s="913" t="str">
        <f>+IF(入力シート!J40="","",IF(AND(BM35="",MID(TEXT(入力シート!J40,"0000#"),4,1)="0"),"",MID(TEXT(入力シート!J40,"0000#"),4,1)))</f>
        <v/>
      </c>
      <c r="BP35" s="913"/>
      <c r="BQ35" s="1103" t="str">
        <f>+IF(入力シート!J40="","",IF(AND(BO35="",MID(TEXT(入力シート!J40,"0000#"),5,1)="0"),"",MID(TEXT(入力シート!J40,"0000#"),5,1)))</f>
        <v/>
      </c>
      <c r="BR35" s="1104"/>
      <c r="BT35" s="1105" t="s">
        <v>94</v>
      </c>
      <c r="BU35" s="1106"/>
      <c r="BV35" s="1003" t="s">
        <v>95</v>
      </c>
      <c r="BW35" s="1004"/>
      <c r="BX35" s="1004"/>
      <c r="BY35" s="1004"/>
      <c r="BZ35" s="1004"/>
      <c r="CA35" s="1005"/>
      <c r="CB35" s="485" t="str">
        <f>+IF(MID(TEXT(入力シート!O42,"000#"),1,1)="0","",MID(TEXT(入力シート!O42,"000#"),1,1))</f>
        <v/>
      </c>
      <c r="CC35" s="457" t="str">
        <f>+IF(AND(CB35="",MID(TEXT(入力シート!O42,"000#"),2,1)="0"),"",MID(TEXT(入力シート!O42,"000#"),2,1))</f>
        <v/>
      </c>
      <c r="CD35" s="457" t="str">
        <f>+IF(AND(CC35="",MID(TEXT(入力シート!O42,"000#"),3,1)="0"),"",MID(TEXT(入力シート!O42,"000#"),3,1))</f>
        <v/>
      </c>
      <c r="CE35" s="458" t="str">
        <f>+IF(AND(CD35="",MID(TEXT(入力シート!O42,"000#"),4,1)="0"),"",MID(TEXT(入力シート!O42,"000#"),4,1))</f>
        <v/>
      </c>
    </row>
    <row r="36" spans="1:95" s="436" customFormat="1" ht="23.25" customHeight="1">
      <c r="A36" s="44">
        <v>13</v>
      </c>
      <c r="B36" s="1082" t="s">
        <v>96</v>
      </c>
      <c r="C36" s="1082"/>
      <c r="D36" s="1082"/>
      <c r="E36" s="1082"/>
      <c r="F36" s="1082"/>
      <c r="G36" s="1082"/>
      <c r="H36" s="1082"/>
      <c r="I36" s="1082"/>
      <c r="J36" s="1082"/>
      <c r="K36" s="1082"/>
      <c r="L36" s="1082"/>
      <c r="M36" s="1082"/>
      <c r="N36" s="1082"/>
      <c r="O36" s="1082"/>
      <c r="P36" s="1082"/>
      <c r="Q36" s="1082" t="s">
        <v>97</v>
      </c>
      <c r="R36" s="1082"/>
      <c r="S36" s="1082"/>
      <c r="T36" s="1082"/>
      <c r="U36" s="1082"/>
      <c r="V36" s="1082"/>
      <c r="W36" s="1082"/>
      <c r="X36" s="1082"/>
      <c r="Y36" s="1082"/>
      <c r="Z36" s="1082"/>
      <c r="AA36" s="1082"/>
      <c r="AB36" s="1082"/>
      <c r="AC36" s="1082"/>
      <c r="AD36" s="1082"/>
      <c r="AE36" s="1082"/>
      <c r="AF36" s="1082"/>
      <c r="AG36" s="1082"/>
      <c r="AH36" s="1344" t="s">
        <v>2025</v>
      </c>
      <c r="AI36" s="1345"/>
      <c r="AJ36" s="1345"/>
      <c r="AK36" s="1345"/>
      <c r="AL36" s="1345"/>
      <c r="AM36" s="1345"/>
      <c r="AN36" s="1345"/>
      <c r="AO36" s="1345"/>
      <c r="AP36" s="1345"/>
      <c r="AQ36" s="1345"/>
      <c r="AR36" s="1345"/>
      <c r="AS36" s="1345"/>
      <c r="AT36" s="1345"/>
      <c r="AU36" s="1345"/>
      <c r="AV36" s="1345"/>
      <c r="AW36" s="1346"/>
      <c r="AY36" s="1091" t="s">
        <v>100</v>
      </c>
      <c r="AZ36" s="1092"/>
      <c r="BA36" s="1092"/>
      <c r="BB36" s="1092"/>
      <c r="BC36" s="1092"/>
      <c r="BD36" s="1092"/>
      <c r="BE36" s="1092"/>
      <c r="BF36" s="1093"/>
      <c r="BI36" s="1094" t="s">
        <v>101</v>
      </c>
      <c r="BJ36" s="1094"/>
      <c r="BK36" s="1094"/>
      <c r="BL36" s="1094"/>
      <c r="BM36" s="1094"/>
      <c r="BN36" s="1094"/>
      <c r="BO36" s="1094"/>
      <c r="BP36" s="1094"/>
      <c r="BQ36" s="1095" t="str">
        <f>+IF(入力シート!$O$40="","",入力シート!$O$40)</f>
        <v/>
      </c>
      <c r="BR36" s="1095"/>
      <c r="BT36" s="1107"/>
      <c r="BU36" s="1108"/>
      <c r="BV36" s="1003" t="s">
        <v>102</v>
      </c>
      <c r="BW36" s="1004"/>
      <c r="BX36" s="1004"/>
      <c r="BY36" s="1004"/>
      <c r="BZ36" s="1004"/>
      <c r="CA36" s="1005"/>
      <c r="CB36" s="485" t="str">
        <f>+IF(MID(TEXT(入力シート!O43,"000#"),1,1)="0","",MID(TEXT(入力シート!O43,"000#"),1,1))</f>
        <v/>
      </c>
      <c r="CC36" s="457" t="str">
        <f>+IF(AND(CB36="",MID(TEXT(入力シート!O43,"000#"),2,1)="0"),"",MID(TEXT(入力シート!O43,"000#"),2,1))</f>
        <v/>
      </c>
      <c r="CD36" s="457" t="str">
        <f>+IF(AND(CC36="",MID(TEXT(入力シート!O43,"000#"),3,1)="0"),"",MID(TEXT(入力シート!O43,"000#"),3,1))</f>
        <v/>
      </c>
      <c r="CE36" s="458" t="str">
        <f>+IF(AND(CD36="",MID(TEXT(入力シート!O43,"000#"),4,1)="0"),"",MID(TEXT(入力シート!O43,"000#"),4,1))</f>
        <v/>
      </c>
    </row>
    <row r="37" spans="1:95" s="436" customFormat="1" ht="9" customHeight="1">
      <c r="A37" s="45"/>
      <c r="B37" s="1083"/>
      <c r="C37" s="1083"/>
      <c r="D37" s="1083"/>
      <c r="E37" s="1083"/>
      <c r="F37" s="1083"/>
      <c r="G37" s="1083"/>
      <c r="H37" s="1083"/>
      <c r="I37" s="1083"/>
      <c r="J37" s="1083"/>
      <c r="K37" s="1083"/>
      <c r="L37" s="1083"/>
      <c r="M37" s="1083"/>
      <c r="N37" s="1083"/>
      <c r="O37" s="1083"/>
      <c r="P37" s="1083"/>
      <c r="Q37" s="1083"/>
      <c r="R37" s="1083"/>
      <c r="S37" s="1083"/>
      <c r="T37" s="1083"/>
      <c r="U37" s="1083"/>
      <c r="V37" s="1083"/>
      <c r="W37" s="1083"/>
      <c r="X37" s="1083"/>
      <c r="Y37" s="1083"/>
      <c r="Z37" s="1083"/>
      <c r="AA37" s="1083"/>
      <c r="AB37" s="1083"/>
      <c r="AC37" s="1083"/>
      <c r="AD37" s="1083"/>
      <c r="AE37" s="1083"/>
      <c r="AF37" s="1083"/>
      <c r="AG37" s="1083"/>
      <c r="AH37" s="1347"/>
      <c r="AI37" s="1348"/>
      <c r="AJ37" s="1348"/>
      <c r="AK37" s="1348"/>
      <c r="AL37" s="1348"/>
      <c r="AM37" s="1348"/>
      <c r="AN37" s="1348"/>
      <c r="AO37" s="1348"/>
      <c r="AP37" s="1348"/>
      <c r="AQ37" s="1348"/>
      <c r="AR37" s="1348"/>
      <c r="AS37" s="1348"/>
      <c r="AT37" s="1348"/>
      <c r="AU37" s="1348"/>
      <c r="AV37" s="1348"/>
      <c r="AW37" s="1349"/>
      <c r="AY37" s="46"/>
      <c r="AZ37" s="47"/>
      <c r="BA37" s="442"/>
      <c r="BB37" s="47" t="s">
        <v>16</v>
      </c>
      <c r="BC37" s="47"/>
      <c r="BD37" s="47" t="s">
        <v>17</v>
      </c>
      <c r="BE37" s="47"/>
      <c r="BF37" s="48" t="s">
        <v>18</v>
      </c>
      <c r="BH37" s="287"/>
      <c r="BI37" s="287"/>
      <c r="BJ37" s="287"/>
      <c r="BK37" s="287"/>
      <c r="BL37" s="287"/>
      <c r="BM37" s="287"/>
      <c r="BN37" s="287"/>
      <c r="BO37" s="287"/>
      <c r="BP37" s="287"/>
      <c r="BQ37" s="486"/>
      <c r="BR37" s="442"/>
      <c r="BT37" s="1096" t="s">
        <v>103</v>
      </c>
      <c r="BU37" s="1097"/>
      <c r="BV37" s="1097"/>
      <c r="BW37" s="1097"/>
      <c r="BX37" s="1097"/>
      <c r="BY37" s="1097"/>
      <c r="BZ37" s="1097"/>
      <c r="CA37" s="1098"/>
      <c r="CB37" s="1123" t="str">
        <f>+IF(MID(TEXT(入力シート!Q42,"000#"),1,1)="0","",MID(TEXT(入力シート!Q42,"000#"),1,1))</f>
        <v/>
      </c>
      <c r="CC37" s="1125" t="str">
        <f>+IF(AND(CB37="",MID(TEXT(入力シート!Q42,"000#"),2,1)="0"),"",MID(TEXT(入力シート!Q42,"000#"),2,1))</f>
        <v/>
      </c>
      <c r="CD37" s="1125" t="str">
        <f>+IF(AND(CC37="",MID(TEXT(入力シート!Q42,"000#"),3,1)="0"),"",MID(TEXT(入力シート!Q42,"000#"),3,1))</f>
        <v/>
      </c>
      <c r="CE37" s="1127" t="str">
        <f>+IF(AND(CD37="",MID(TEXT(入力シート!Q42,"000#"),4,1)="0"),"",MID(TEXT(入力シート!Q42,"000#"),4,1))</f>
        <v/>
      </c>
    </row>
    <row r="38" spans="1:95" s="436" customFormat="1" ht="19.5" customHeight="1">
      <c r="A38" s="1129" t="s">
        <v>104</v>
      </c>
      <c r="B38" s="1084"/>
      <c r="C38" s="1084"/>
      <c r="D38" s="1084"/>
      <c r="E38" s="1084"/>
      <c r="F38" s="1084"/>
      <c r="G38" s="1084"/>
      <c r="H38" s="1084"/>
      <c r="I38" s="1084"/>
      <c r="J38" s="1084"/>
      <c r="K38" s="1084"/>
      <c r="L38" s="1084"/>
      <c r="M38" s="1084"/>
      <c r="N38" s="1084"/>
      <c r="O38" s="1084"/>
      <c r="P38" s="1084"/>
      <c r="Q38" s="1084"/>
      <c r="R38" s="1084"/>
      <c r="S38" s="1084"/>
      <c r="T38" s="1084"/>
      <c r="U38" s="1084"/>
      <c r="V38" s="1084"/>
      <c r="W38" s="1084"/>
      <c r="X38" s="1084"/>
      <c r="Y38" s="1084"/>
      <c r="Z38" s="1084"/>
      <c r="AA38" s="1084"/>
      <c r="AB38" s="1084"/>
      <c r="AC38" s="1084"/>
      <c r="AD38" s="1084"/>
      <c r="AE38" s="1084"/>
      <c r="AF38" s="1084"/>
      <c r="AG38" s="1084"/>
      <c r="AH38" s="51"/>
      <c r="AI38" s="52"/>
      <c r="AJ38" s="52"/>
      <c r="AK38" s="52" t="s">
        <v>16</v>
      </c>
      <c r="AL38" s="52"/>
      <c r="AM38" s="52" t="s">
        <v>17</v>
      </c>
      <c r="AN38" s="52"/>
      <c r="AO38" s="53" t="s">
        <v>18</v>
      </c>
      <c r="AP38" s="51"/>
      <c r="AQ38" s="52"/>
      <c r="AR38" s="21"/>
      <c r="AS38" s="52" t="s">
        <v>16</v>
      </c>
      <c r="AT38" s="52"/>
      <c r="AU38" s="52" t="s">
        <v>17</v>
      </c>
      <c r="AV38" s="52"/>
      <c r="AW38" s="53" t="s">
        <v>18</v>
      </c>
      <c r="AY38" s="384" t="s">
        <v>993</v>
      </c>
      <c r="AZ38" s="385" t="s">
        <v>994</v>
      </c>
      <c r="BA38" s="487" t="str">
        <f>+IF(入力シート!I55="","",MID(TEXT(入力シート!I55,"YYYY/MM/DD"),3,1))</f>
        <v/>
      </c>
      <c r="BB38" s="488" t="str">
        <f>+IF(入力シート!I55="","",MID(TEXT(入力シート!I55,"YYYY/MM/DD"),4,1))</f>
        <v/>
      </c>
      <c r="BC38" s="487" t="str">
        <f>+IF(入力シート!I55="","",MID(TEXT(入力シート!I55,"YYYY/MM/DD"),6,1))</f>
        <v/>
      </c>
      <c r="BD38" s="488" t="str">
        <f>+IF(入力シート!I55="","",MID(TEXT(入力シート!I55,"YYYY/MM/DD"),7,1))</f>
        <v/>
      </c>
      <c r="BE38" s="487" t="str">
        <f>+IF(入力シート!I55="","",MID(TEXT(入力シート!I55,"YYYY/MM/DD"),9,1))</f>
        <v/>
      </c>
      <c r="BF38" s="488" t="str">
        <f>+IF(入力シート!I55="","",MID(TEXT(入力シート!I55,"YYYY/MM/DD"),10,1))</f>
        <v/>
      </c>
      <c r="BH38" s="489"/>
      <c r="BI38" s="489"/>
      <c r="BJ38" s="489"/>
      <c r="BK38" s="489"/>
      <c r="BL38" s="489"/>
      <c r="BM38" s="489"/>
      <c r="BN38" s="489"/>
      <c r="BO38" s="489"/>
      <c r="BP38" s="489"/>
      <c r="BQ38" s="442"/>
      <c r="BR38" s="442"/>
      <c r="BT38" s="1099"/>
      <c r="BU38" s="1100"/>
      <c r="BV38" s="1100"/>
      <c r="BW38" s="1100"/>
      <c r="BX38" s="1100"/>
      <c r="BY38" s="1100"/>
      <c r="BZ38" s="1100"/>
      <c r="CA38" s="1101"/>
      <c r="CB38" s="1124"/>
      <c r="CC38" s="1126" t="str">
        <f>+IF(AND(CB38="",MID(TEXT(入力シート!O45,"000#"),2,1)="0"),"",MID(TEXT(入力シート!O45,"000#"),2,1))</f>
        <v/>
      </c>
      <c r="CD38" s="1126" t="str">
        <f>+IF(AND(CC38="",MID(TEXT(入力シート!O45,"000#"),3,1)="0"),"",MID(TEXT(入力シート!O45,"000#"),3,1))</f>
        <v/>
      </c>
      <c r="CE38" s="1128" t="str">
        <f>+IF(AND(CD38="",MID(TEXT(入力シート!O45,"000#"),4,1)="0"),"",MID(TEXT(入力シート!O45,"000#"),4,1))</f>
        <v/>
      </c>
    </row>
    <row r="39" spans="1:95" s="436" customFormat="1" ht="23.25" customHeight="1">
      <c r="A39" s="1129"/>
      <c r="B39" s="1111" t="s">
        <v>105</v>
      </c>
      <c r="C39" s="1112"/>
      <c r="D39" s="1112"/>
      <c r="E39" s="1112"/>
      <c r="F39" s="1112"/>
      <c r="G39" s="1112"/>
      <c r="H39" s="1112"/>
      <c r="I39" s="1112"/>
      <c r="J39" s="1112"/>
      <c r="K39" s="1112"/>
      <c r="L39" s="1112"/>
      <c r="M39" s="1112"/>
      <c r="N39" s="1112"/>
      <c r="O39" s="1112"/>
      <c r="P39" s="1112"/>
      <c r="Q39" s="55">
        <v>1</v>
      </c>
      <c r="R39" s="1131" t="str">
        <f>+IF(入力シート!I49="","",入力シート!I49)</f>
        <v/>
      </c>
      <c r="S39" s="1122"/>
      <c r="T39" s="1132" t="str">
        <f>+IF(入力シート!J49="","",入力シート!J49)</f>
        <v/>
      </c>
      <c r="U39" s="1133"/>
      <c r="V39" s="1133" t="str">
        <f>+IF(入力シート!K49="","",MID(TEXT(入力シート!K49,"0#"),1,1))</f>
        <v/>
      </c>
      <c r="W39" s="1133"/>
      <c r="X39" s="1110" t="str">
        <f>+IF(入力シート!K49="","",MID(TEXT(入力シート!K49,"0#"),2,1))</f>
        <v/>
      </c>
      <c r="Y39" s="1110"/>
      <c r="Z39" s="1109" t="str">
        <f>+IF(入力シート!L49="","",入力シート!L49)</f>
        <v/>
      </c>
      <c r="AA39" s="1110"/>
      <c r="AB39" s="452" t="str">
        <f>+IF(入力シート!M49="","",MID(TEXT(入力シート!M49,"00000#"),1,1))</f>
        <v/>
      </c>
      <c r="AC39" s="453" t="str">
        <f>+IF(入力シート!M49="","",MID(TEXT(入力シート!M49,"00000#"),2,1))</f>
        <v/>
      </c>
      <c r="AD39" s="453" t="str">
        <f>+IF(入力シート!M49="","",MID(TEXT(入力シート!M49,"00000#"),3,1))</f>
        <v/>
      </c>
      <c r="AE39" s="453" t="str">
        <f>+IF(入力シート!M49="","",MID(TEXT(入力シート!M49,"00000#"),4,1))</f>
        <v/>
      </c>
      <c r="AF39" s="453" t="str">
        <f>+IF(入力シート!M49="","",MID(TEXT(入力シート!M49,"00000#"),5,1))</f>
        <v/>
      </c>
      <c r="AG39" s="454" t="str">
        <f>+IF(入力シート!M49="","",MID(TEXT(入力シート!M49,"00000#"),6,1))</f>
        <v/>
      </c>
      <c r="AH39" s="384" t="s">
        <v>993</v>
      </c>
      <c r="AI39" s="385" t="s">
        <v>994</v>
      </c>
      <c r="AJ39" s="456" t="str">
        <f>+IF(入力シート!O49="","",MID(TEXT(入力シート!O49,"YYYY/MM/DD"),3,1))</f>
        <v/>
      </c>
      <c r="AK39" s="454" t="str">
        <f>+IF(入力シート!O49="","",MID(TEXT(入力シート!O49,"YYYY/MM/DD"),4,1))</f>
        <v/>
      </c>
      <c r="AL39" s="456" t="str">
        <f>+IF(入力シート!O49="","",MID(TEXT(入力シート!O49,"YYYY/MM/DD"),6,1))</f>
        <v/>
      </c>
      <c r="AM39" s="454" t="str">
        <f>+IF(入力シート!O49="","",MID(TEXT(入力シート!O49,"YYYY/MM/DD"),7,1))</f>
        <v/>
      </c>
      <c r="AN39" s="456" t="str">
        <f>+IF(入力シート!O49="","",MID(TEXT(入力シート!O49,"YYYY/MM/DD"),9,1))</f>
        <v/>
      </c>
      <c r="AO39" s="454" t="str">
        <f>+IF(入力シート!O49="","",MID(TEXT(入力シート!O49,"YYYY/MM/DD"),10,1))</f>
        <v/>
      </c>
      <c r="AP39" s="384" t="s">
        <v>993</v>
      </c>
      <c r="AQ39" s="385" t="s">
        <v>994</v>
      </c>
      <c r="AR39" s="456" t="str">
        <f>+IF(入力シート!S49="","",MID(TEXT(入力シート!S49,"YYYY/MM/DD"),3,1))</f>
        <v/>
      </c>
      <c r="AS39" s="454" t="str">
        <f>+IF(入力シート!S49="","",MID(TEXT(入力シート!S49,"YYYY/MM/DD"),4,1))</f>
        <v/>
      </c>
      <c r="AT39" s="456" t="str">
        <f>+IF(入力シート!S49="","",MID(TEXT(入力シート!S49,"YYYY/MM/DD"),6,1))</f>
        <v/>
      </c>
      <c r="AU39" s="454" t="str">
        <f>+IF(入力シート!S49="","",MID(TEXT(入力シート!S49,"YYYY/MM/DD"),7,1))</f>
        <v/>
      </c>
      <c r="AV39" s="456" t="str">
        <f>+IF(入力シート!S49="","",MID(TEXT(入力シート!S49,"YYYY/MM/DD"),9,1))</f>
        <v/>
      </c>
      <c r="AW39" s="454" t="str">
        <f>+IF(入力シート!S49="","",MID(TEXT(入力シート!S49,"YYYY/MM/DD"),10,1))</f>
        <v/>
      </c>
      <c r="CN39" s="490"/>
      <c r="CO39" s="490"/>
      <c r="CP39" s="490"/>
    </row>
    <row r="40" spans="1:95" s="436" customFormat="1" ht="23.25" customHeight="1">
      <c r="A40" s="1129"/>
      <c r="B40" s="1111" t="s">
        <v>106</v>
      </c>
      <c r="C40" s="1112"/>
      <c r="D40" s="1112"/>
      <c r="E40" s="1112"/>
      <c r="F40" s="1112"/>
      <c r="G40" s="1112"/>
      <c r="H40" s="1112"/>
      <c r="I40" s="1112"/>
      <c r="J40" s="1112"/>
      <c r="K40" s="1112"/>
      <c r="L40" s="1112"/>
      <c r="M40" s="1112"/>
      <c r="N40" s="1112"/>
      <c r="O40" s="1112"/>
      <c r="P40" s="1112"/>
      <c r="Q40" s="55">
        <v>2</v>
      </c>
      <c r="R40" s="1113"/>
      <c r="S40" s="1114"/>
      <c r="T40" s="1119" t="str">
        <f>+IF(入力シート!J50="","",MID(TEXT(入力シート!J50,"0#"),1,1))</f>
        <v/>
      </c>
      <c r="U40" s="1120"/>
      <c r="V40" s="1120" t="str">
        <f>+IF(入力シート!J50="","",MID(TEXT(入力シート!J50,"0#"),2,1))</f>
        <v/>
      </c>
      <c r="W40" s="1120"/>
      <c r="X40" s="1121"/>
      <c r="Y40" s="1122"/>
      <c r="Z40" s="1113"/>
      <c r="AA40" s="1114"/>
      <c r="AB40" s="463" t="str">
        <f>+IF(入力シート!M50="","",MID(TEXT(入力シート!M50,"00000#"),1,1))</f>
        <v/>
      </c>
      <c r="AC40" s="464" t="str">
        <f>+IF(入力シート!M50="","",MID(TEXT(入力シート!M50,"00000#"),2,1))</f>
        <v/>
      </c>
      <c r="AD40" s="464" t="str">
        <f>+IF(入力シート!M50="","",MID(TEXT(入力シート!M50,"00000#"),3,1))</f>
        <v/>
      </c>
      <c r="AE40" s="464" t="str">
        <f>+IF(入力シート!M50="","",MID(TEXT(入力シート!M50,"00000#"),4,1))</f>
        <v/>
      </c>
      <c r="AF40" s="464" t="str">
        <f>+IF(入力シート!M50="","",MID(TEXT(入力シート!M50,"00000#"),5,1))</f>
        <v/>
      </c>
      <c r="AG40" s="465" t="str">
        <f>+IF(入力シート!M50="","",MID(TEXT(入力シート!M50,"00000#"),6,1))</f>
        <v/>
      </c>
      <c r="AH40" s="384" t="s">
        <v>993</v>
      </c>
      <c r="AI40" s="385" t="s">
        <v>994</v>
      </c>
      <c r="AJ40" s="456" t="str">
        <f>+IF(入力シート!O50="","",MID(TEXT(入力シート!O50,"YYYY/MM/DD"),3,1))</f>
        <v/>
      </c>
      <c r="AK40" s="454" t="str">
        <f>+IF(入力シート!O50="","",MID(TEXT(入力シート!O50,"YYYY/MM/DD"),4,1))</f>
        <v/>
      </c>
      <c r="AL40" s="456" t="str">
        <f>+IF(入力シート!O50="","",MID(TEXT(入力シート!O50,"YYYY/MM/DD"),6,1))</f>
        <v/>
      </c>
      <c r="AM40" s="454" t="str">
        <f>+IF(入力シート!O50="","",MID(TEXT(入力シート!O50,"YYYY/MM/DD"),7,1))</f>
        <v/>
      </c>
      <c r="AN40" s="456" t="str">
        <f>+IF(入力シート!O50="","",MID(TEXT(入力シート!O50,"YYYY/MM/DD"),9,1))</f>
        <v/>
      </c>
      <c r="AO40" s="454" t="str">
        <f>+IF(入力シート!O50="","",MID(TEXT(入力シート!O50,"YYYY/MM/DD"),10,1))</f>
        <v/>
      </c>
      <c r="AP40" s="384" t="s">
        <v>993</v>
      </c>
      <c r="AQ40" s="385" t="s">
        <v>994</v>
      </c>
      <c r="AR40" s="456" t="str">
        <f>+IF(入力シート!S50="","",MID(TEXT(入力シート!S50,"YYYY/MM/DD"),3,1))</f>
        <v/>
      </c>
      <c r="AS40" s="454" t="str">
        <f>+IF(入力シート!S50="","",MID(TEXT(入力シート!S50,"YYYY/MM/DD"),4,1))</f>
        <v/>
      </c>
      <c r="AT40" s="456" t="str">
        <f>+IF(入力シート!S50="","",MID(TEXT(入力シート!S50,"YYYY/MM/DD"),6,1))</f>
        <v/>
      </c>
      <c r="AU40" s="454" t="str">
        <f>+IF(入力シート!S50="","",MID(TEXT(入力シート!S50,"YYYY/MM/DD"),7,1))</f>
        <v/>
      </c>
      <c r="AV40" s="456" t="str">
        <f>+IF(入力シート!S50="","",MID(TEXT(入力シート!S50,"YYYY/MM/DD"),9,1))</f>
        <v/>
      </c>
      <c r="AW40" s="454" t="str">
        <f>+IF(入力シート!S50="","",MID(TEXT(入力シート!S50,"YYYY/MM/DD"),10,1))</f>
        <v/>
      </c>
      <c r="AY40" s="1145">
        <v>15</v>
      </c>
      <c r="AZ40" s="1146"/>
      <c r="BA40" s="1147"/>
      <c r="BB40" s="945" t="s">
        <v>107</v>
      </c>
      <c r="BC40" s="946"/>
      <c r="BD40" s="946"/>
      <c r="BE40" s="946"/>
      <c r="BF40" s="946"/>
      <c r="BG40" s="946"/>
      <c r="BH40" s="946"/>
      <c r="BI40" s="946"/>
      <c r="BJ40" s="946"/>
      <c r="BK40" s="946"/>
      <c r="BL40" s="946"/>
      <c r="BM40" s="946"/>
      <c r="BN40" s="946"/>
      <c r="BO40" s="947"/>
      <c r="BP40" s="1148" t="s">
        <v>108</v>
      </c>
      <c r="BQ40" s="1149"/>
      <c r="BR40" s="1149"/>
      <c r="BS40" s="1149"/>
      <c r="BT40" s="1149"/>
      <c r="BU40" s="1149"/>
      <c r="BV40" s="1149"/>
      <c r="BW40" s="1149"/>
      <c r="BX40" s="1149"/>
      <c r="BY40" s="1149"/>
      <c r="BZ40" s="1149"/>
      <c r="CA40" s="1149"/>
      <c r="CB40" s="1149"/>
      <c r="CC40" s="1149"/>
      <c r="CD40" s="1149"/>
      <c r="CE40" s="1149"/>
      <c r="CF40" s="1149"/>
      <c r="CG40" s="1149"/>
      <c r="CH40" s="1149"/>
      <c r="CI40" s="1149"/>
      <c r="CJ40" s="1149"/>
      <c r="CK40" s="1149"/>
      <c r="CL40" s="1149"/>
      <c r="CM40" s="1149"/>
      <c r="CN40" s="1149"/>
      <c r="CO40" s="1149"/>
      <c r="CP40" s="1149"/>
      <c r="CQ40" s="1150"/>
    </row>
    <row r="41" spans="1:95" s="436" customFormat="1" ht="23.25" customHeight="1">
      <c r="A41" s="1129"/>
      <c r="B41" s="1111" t="s">
        <v>109</v>
      </c>
      <c r="C41" s="1112"/>
      <c r="D41" s="1112"/>
      <c r="E41" s="1112"/>
      <c r="F41" s="1112"/>
      <c r="G41" s="1112"/>
      <c r="H41" s="1112"/>
      <c r="I41" s="1112"/>
      <c r="J41" s="1112"/>
      <c r="K41" s="1112"/>
      <c r="L41" s="1112"/>
      <c r="M41" s="1112"/>
      <c r="N41" s="1112"/>
      <c r="O41" s="1112"/>
      <c r="P41" s="1112"/>
      <c r="Q41" s="55">
        <v>3</v>
      </c>
      <c r="R41" s="1115"/>
      <c r="S41" s="1116"/>
      <c r="T41" s="1119" t="str">
        <f>+IF(入力シート!K51="","","建")</f>
        <v/>
      </c>
      <c r="U41" s="1120"/>
      <c r="V41" s="1120" t="str">
        <f>+IF(入力シート!K51="","",MID(TEXT(入力シート!K51,"0#"),1,1))</f>
        <v/>
      </c>
      <c r="W41" s="1120"/>
      <c r="X41" s="1121" t="str">
        <f>+IF(入力シート!K51="","",MID(TEXT(入力シート!K51,"0#"),2,1))</f>
        <v/>
      </c>
      <c r="Y41" s="1122"/>
      <c r="Z41" s="1115"/>
      <c r="AA41" s="1116"/>
      <c r="AB41" s="463" t="str">
        <f>+IF(入力シート!M51="","",MID(TEXT(入力シート!M51,"00000#"),1,1))</f>
        <v/>
      </c>
      <c r="AC41" s="464" t="str">
        <f>+IF(入力シート!M51="","",MID(TEXT(入力シート!M51,"00000#"),2,1))</f>
        <v/>
      </c>
      <c r="AD41" s="464" t="str">
        <f>+IF(入力シート!M51="","",MID(TEXT(入力シート!M51,"00000#"),3,1))</f>
        <v/>
      </c>
      <c r="AE41" s="464" t="str">
        <f>+IF(入力シート!M51="","",MID(TEXT(入力シート!M51,"00000#"),4,1))</f>
        <v/>
      </c>
      <c r="AF41" s="464" t="str">
        <f>+IF(入力シート!M51="","",MID(TEXT(入力シート!M51,"00000#"),5,1))</f>
        <v/>
      </c>
      <c r="AG41" s="465" t="str">
        <f>+IF(入力シート!M51="","",MID(TEXT(入力シート!M51,"00000#"),6,1))</f>
        <v/>
      </c>
      <c r="AH41" s="384" t="s">
        <v>993</v>
      </c>
      <c r="AI41" s="385" t="s">
        <v>994</v>
      </c>
      <c r="AJ41" s="456" t="str">
        <f>+IF(入力シート!O51="","",MID(TEXT(入力シート!O51,"YYYY/MM/DD"),3,1))</f>
        <v/>
      </c>
      <c r="AK41" s="454" t="str">
        <f>+IF(入力シート!O51="","",MID(TEXT(入力シート!O51,"YYYY/MM/DD"),4,1))</f>
        <v/>
      </c>
      <c r="AL41" s="456" t="str">
        <f>+IF(入力シート!O51="","",MID(TEXT(入力シート!O51,"YYYY/MM/DD"),6,1))</f>
        <v/>
      </c>
      <c r="AM41" s="454" t="str">
        <f>+IF(入力シート!O51="","",MID(TEXT(入力シート!O51,"YYYY/MM/DD"),7,1))</f>
        <v/>
      </c>
      <c r="AN41" s="456" t="str">
        <f>+IF(入力シート!O51="","",MID(TEXT(入力シート!O51,"YYYY/MM/DD"),9,1))</f>
        <v/>
      </c>
      <c r="AO41" s="454" t="str">
        <f>+IF(入力シート!O51="","",MID(TEXT(入力シート!O51,"YYYY/MM/DD"),10,1))</f>
        <v/>
      </c>
      <c r="AP41" s="384" t="s">
        <v>993</v>
      </c>
      <c r="AQ41" s="385" t="s">
        <v>994</v>
      </c>
      <c r="AR41" s="456" t="str">
        <f>+IF(入力シート!S51="","",MID(TEXT(入力シート!S51,"YYYY/MM/DD"),3,1))</f>
        <v/>
      </c>
      <c r="AS41" s="454" t="str">
        <f>+IF(入力シート!S51="","",MID(TEXT(入力シート!S51,"YYYY/MM/DD"),4,1))</f>
        <v/>
      </c>
      <c r="AT41" s="456" t="str">
        <f>+IF(入力シート!S51="","",MID(TEXT(入力シート!S51,"YYYY/MM/DD"),6,1))</f>
        <v/>
      </c>
      <c r="AU41" s="454" t="str">
        <f>+IF(入力シート!S51="","",MID(TEXT(入力シート!S51,"YYYY/MM/DD"),7,1))</f>
        <v/>
      </c>
      <c r="AV41" s="456" t="str">
        <f>+IF(入力シート!S51="","",MID(TEXT(入力シート!S51,"YYYY/MM/DD"),9,1))</f>
        <v/>
      </c>
      <c r="AW41" s="454" t="str">
        <f>+IF(入力シート!S51="","",MID(TEXT(入力シート!S51,"YYYY/MM/DD"),10,1))</f>
        <v/>
      </c>
      <c r="AY41" s="1151" t="s">
        <v>110</v>
      </c>
      <c r="AZ41" s="1152"/>
      <c r="BA41" s="1152"/>
      <c r="BB41" s="951"/>
      <c r="BC41" s="952"/>
      <c r="BD41" s="952"/>
      <c r="BE41" s="952"/>
      <c r="BF41" s="952"/>
      <c r="BG41" s="952"/>
      <c r="BH41" s="952"/>
      <c r="BI41" s="952"/>
      <c r="BJ41" s="952"/>
      <c r="BK41" s="952"/>
      <c r="BL41" s="952"/>
      <c r="BM41" s="952"/>
      <c r="BN41" s="952"/>
      <c r="BO41" s="953"/>
      <c r="BP41" s="1144" t="s">
        <v>111</v>
      </c>
      <c r="BQ41" s="1144"/>
      <c r="BR41" s="1156" t="s">
        <v>112</v>
      </c>
      <c r="BS41" s="1157"/>
      <c r="BT41" s="1144" t="s">
        <v>113</v>
      </c>
      <c r="BU41" s="1144"/>
      <c r="BV41" s="1144" t="s">
        <v>114</v>
      </c>
      <c r="BW41" s="1144"/>
      <c r="BX41" s="1144" t="s">
        <v>115</v>
      </c>
      <c r="BY41" s="1144"/>
      <c r="BZ41" s="1144" t="s">
        <v>116</v>
      </c>
      <c r="CA41" s="1144"/>
      <c r="CB41" s="1144" t="s">
        <v>117</v>
      </c>
      <c r="CC41" s="1144"/>
      <c r="CD41" s="1144" t="s">
        <v>118</v>
      </c>
      <c r="CE41" s="1144"/>
      <c r="CF41" s="1142" t="s">
        <v>119</v>
      </c>
      <c r="CG41" s="1143"/>
      <c r="CH41" s="1144" t="s">
        <v>120</v>
      </c>
      <c r="CI41" s="1144"/>
      <c r="CJ41" s="1144" t="s">
        <v>121</v>
      </c>
      <c r="CK41" s="1144"/>
      <c r="CL41" s="1144" t="s">
        <v>122</v>
      </c>
      <c r="CM41" s="1144"/>
      <c r="CN41" s="1144" t="s">
        <v>123</v>
      </c>
      <c r="CO41" s="1144"/>
      <c r="CP41" s="1144" t="s">
        <v>124</v>
      </c>
      <c r="CQ41" s="1144"/>
    </row>
    <row r="42" spans="1:95" s="436" customFormat="1" ht="23.25" customHeight="1">
      <c r="A42" s="1129"/>
      <c r="B42" s="1111" t="s">
        <v>125</v>
      </c>
      <c r="C42" s="1112"/>
      <c r="D42" s="1112"/>
      <c r="E42" s="1112"/>
      <c r="F42" s="1112"/>
      <c r="G42" s="1112"/>
      <c r="H42" s="1112"/>
      <c r="I42" s="1112"/>
      <c r="J42" s="1112"/>
      <c r="K42" s="1112"/>
      <c r="L42" s="1112"/>
      <c r="M42" s="1112"/>
      <c r="N42" s="1112"/>
      <c r="O42" s="1112"/>
      <c r="P42" s="1112"/>
      <c r="Q42" s="55">
        <v>4</v>
      </c>
      <c r="R42" s="1115"/>
      <c r="S42" s="1116"/>
      <c r="T42" s="1119" t="str">
        <f>+IF(入力シート!K52="","","質")</f>
        <v/>
      </c>
      <c r="U42" s="1120"/>
      <c r="V42" s="1120" t="str">
        <f>+IF(入力シート!K52="","",MID(TEXT(入力シート!K52,"0#"),1,1))</f>
        <v/>
      </c>
      <c r="W42" s="1120"/>
      <c r="X42" s="1121" t="str">
        <f>+IF(入力シート!K52="","",MID(TEXT(入力シート!K52,"0#"),2,1))</f>
        <v/>
      </c>
      <c r="Y42" s="1122"/>
      <c r="Z42" s="1115"/>
      <c r="AA42" s="1116"/>
      <c r="AB42" s="463" t="str">
        <f>+IF(入力シート!M52="","",MID(TEXT(入力シート!M52,"00000#"),1,1))</f>
        <v/>
      </c>
      <c r="AC42" s="464" t="str">
        <f>+IF(入力シート!M52="","",MID(TEXT(入力シート!M52,"00000#"),2,1))</f>
        <v/>
      </c>
      <c r="AD42" s="464" t="str">
        <f>+IF(入力シート!M52="","",MID(TEXT(入力シート!M52,"00000#"),3,1))</f>
        <v/>
      </c>
      <c r="AE42" s="464" t="str">
        <f>+IF(入力シート!M52="","",MID(TEXT(入力シート!M52,"00000#"),4,1))</f>
        <v/>
      </c>
      <c r="AF42" s="464" t="str">
        <f>+IF(入力シート!M52="","",MID(TEXT(入力シート!M52,"00000#"),5,1))</f>
        <v/>
      </c>
      <c r="AG42" s="465" t="str">
        <f>+IF(入力シート!M52="","",MID(TEXT(入力シート!M52,"00000#"),6,1))</f>
        <v/>
      </c>
      <c r="AH42" s="384" t="s">
        <v>993</v>
      </c>
      <c r="AI42" s="385" t="s">
        <v>994</v>
      </c>
      <c r="AJ42" s="456" t="str">
        <f>+IF(入力シート!O52="","",MID(TEXT(入力シート!O52,"YYYY/MM/DD"),3,1))</f>
        <v/>
      </c>
      <c r="AK42" s="454" t="str">
        <f>+IF(入力シート!O52="","",MID(TEXT(入力シート!O52,"YYYY/MM/DD"),4,1))</f>
        <v/>
      </c>
      <c r="AL42" s="456" t="str">
        <f>+IF(入力シート!O52="","",MID(TEXT(入力シート!O52,"YYYY/MM/DD"),6,1))</f>
        <v/>
      </c>
      <c r="AM42" s="454" t="str">
        <f>+IF(入力シート!O52="","",MID(TEXT(入力シート!O52,"YYYY/MM/DD"),7,1))</f>
        <v/>
      </c>
      <c r="AN42" s="456" t="str">
        <f>+IF(入力シート!O52="","",MID(TEXT(入力シート!O52,"YYYY/MM/DD"),9,1))</f>
        <v/>
      </c>
      <c r="AO42" s="454" t="str">
        <f>+IF(入力シート!O52="","",MID(TEXT(入力シート!O52,"YYYY/MM/DD"),10,1))</f>
        <v/>
      </c>
      <c r="AP42" s="384" t="s">
        <v>993</v>
      </c>
      <c r="AQ42" s="385" t="s">
        <v>994</v>
      </c>
      <c r="AR42" s="456" t="str">
        <f>+IF(入力シート!S52="","",MID(TEXT(入力シート!S52,"YYYY/MM/DD"),3,1))</f>
        <v/>
      </c>
      <c r="AS42" s="454" t="str">
        <f>+IF(入力シート!S52="","",MID(TEXT(入力シート!S52,"YYYY/MM/DD"),4,1))</f>
        <v/>
      </c>
      <c r="AT42" s="456" t="str">
        <f>+IF(入力シート!S52="","",MID(TEXT(入力シート!S52,"YYYY/MM/DD"),6,1))</f>
        <v/>
      </c>
      <c r="AU42" s="454" t="str">
        <f>+IF(入力シート!S52="","",MID(TEXT(入力シート!S52,"YYYY/MM/DD"),7,1))</f>
        <v/>
      </c>
      <c r="AV42" s="456" t="str">
        <f>+IF(入力シート!S52="","",MID(TEXT(入力シート!S52,"YYYY/MM/DD"),9,1))</f>
        <v/>
      </c>
      <c r="AW42" s="454" t="str">
        <f>+IF(入力シート!S52="","",MID(TEXT(入力シート!S52,"YYYY/MM/DD"),10,1))</f>
        <v/>
      </c>
      <c r="AY42" s="1153"/>
      <c r="AZ42" s="1152"/>
      <c r="BA42" s="1152"/>
      <c r="BB42" s="1134" t="s">
        <v>126</v>
      </c>
      <c r="BC42" s="1135"/>
      <c r="BD42" s="1135"/>
      <c r="BE42" s="1135"/>
      <c r="BF42" s="1135"/>
      <c r="BG42" s="1135"/>
      <c r="BH42" s="1135"/>
      <c r="BI42" s="1135"/>
      <c r="BJ42" s="1135"/>
      <c r="BK42" s="1135"/>
      <c r="BL42" s="1135"/>
      <c r="BM42" s="1135"/>
      <c r="BN42" s="1135"/>
      <c r="BO42" s="1136"/>
      <c r="BP42" s="1139" t="str">
        <f>+IF(入力シート!I58="○",1,"")</f>
        <v/>
      </c>
      <c r="BQ42" s="1139"/>
      <c r="BR42" s="1137" t="str">
        <f>+IF(入力シート!J58="○",1,"")</f>
        <v/>
      </c>
      <c r="BS42" s="1138"/>
      <c r="BT42" s="1139" t="str">
        <f>+IF(入力シート!K58="○",1,"")</f>
        <v/>
      </c>
      <c r="BU42" s="1139"/>
      <c r="BV42" s="1139" t="str">
        <f>+IF(入力シート!L58="○",1,"")</f>
        <v/>
      </c>
      <c r="BW42" s="1139"/>
      <c r="BX42" s="1139" t="str">
        <f>+IF(入力シート!M58="○",1,"")</f>
        <v/>
      </c>
      <c r="BY42" s="1139"/>
      <c r="BZ42" s="1139" t="str">
        <f>+IF(入力シート!N58="○",1,"")</f>
        <v/>
      </c>
      <c r="CA42" s="1139"/>
      <c r="CB42" s="1139" t="str">
        <f>+IF(入力シート!O58="○",1,"")</f>
        <v/>
      </c>
      <c r="CC42" s="1139"/>
      <c r="CD42" s="1139" t="str">
        <f>+IF(入力シート!P58="○",1,"")</f>
        <v/>
      </c>
      <c r="CE42" s="1139"/>
      <c r="CF42" s="1139" t="str">
        <f>+IF(入力シート!Q58="○",1,"")</f>
        <v/>
      </c>
      <c r="CG42" s="1139"/>
      <c r="CH42" s="1139" t="str">
        <f>+IF(入力シート!R58="○",1,"")</f>
        <v/>
      </c>
      <c r="CI42" s="1139"/>
      <c r="CJ42" s="1139" t="str">
        <f>+IF(入力シート!S58="○",1,"")</f>
        <v/>
      </c>
      <c r="CK42" s="1139"/>
      <c r="CL42" s="1139" t="str">
        <f>+IF(入力シート!T58="○",1,"")</f>
        <v/>
      </c>
      <c r="CM42" s="1139"/>
      <c r="CN42" s="1158" t="str">
        <f>+IF(入力シート!U58="○",1,"")</f>
        <v/>
      </c>
      <c r="CO42" s="1158"/>
      <c r="CP42" s="1158" t="str">
        <f>+IF(入力シート!V58="○",1,"")</f>
        <v/>
      </c>
      <c r="CQ42" s="1158"/>
    </row>
    <row r="43" spans="1:95" s="436" customFormat="1" ht="23.25" customHeight="1">
      <c r="A43" s="1129"/>
      <c r="B43" s="1140" t="s">
        <v>127</v>
      </c>
      <c r="C43" s="1141"/>
      <c r="D43" s="1141"/>
      <c r="E43" s="1141"/>
      <c r="F43" s="1141"/>
      <c r="G43" s="1141"/>
      <c r="H43" s="1141"/>
      <c r="I43" s="1141"/>
      <c r="J43" s="1141"/>
      <c r="K43" s="1141"/>
      <c r="L43" s="1141"/>
      <c r="M43" s="1141"/>
      <c r="N43" s="1141"/>
      <c r="O43" s="1141"/>
      <c r="P43" s="1141"/>
      <c r="Q43" s="58">
        <v>5</v>
      </c>
      <c r="R43" s="1117"/>
      <c r="S43" s="1118"/>
      <c r="T43" s="1119" t="str">
        <f>+IF(入力シート!K53="","","補")</f>
        <v/>
      </c>
      <c r="U43" s="1120"/>
      <c r="V43" s="1120" t="str">
        <f>+IF(入力シート!K53="","",MID(TEXT(入力シート!K53,"0#"),1,1))</f>
        <v/>
      </c>
      <c r="W43" s="1120"/>
      <c r="X43" s="1121" t="str">
        <f>+IF(入力シート!K53="","",MID(TEXT(入力シート!K53,"0#"),2,1))</f>
        <v/>
      </c>
      <c r="Y43" s="1122"/>
      <c r="Z43" s="1117"/>
      <c r="AA43" s="1118"/>
      <c r="AB43" s="491" t="str">
        <f>+IF(入力シート!M53="","",MID(TEXT(入力シート!M53,"00000#"),1,1))</f>
        <v/>
      </c>
      <c r="AC43" s="492" t="str">
        <f>+IF(入力シート!M53="","",MID(TEXT(入力シート!M53,"00000#"),2,1))</f>
        <v/>
      </c>
      <c r="AD43" s="492" t="str">
        <f>+IF(入力シート!M53="","",MID(TEXT(入力シート!M53,"00000#"),3,1))</f>
        <v/>
      </c>
      <c r="AE43" s="492" t="str">
        <f>+IF(入力シート!M53="","",MID(TEXT(入力シート!M53,"00000#"),4,1))</f>
        <v/>
      </c>
      <c r="AF43" s="492" t="str">
        <f>+IF(入力シート!M53="","",MID(TEXT(入力シート!M53,"00000#"),5,1))</f>
        <v/>
      </c>
      <c r="AG43" s="493" t="str">
        <f>+IF(入力シート!M53="","",MID(TEXT(入力シート!M53,"00000#"),6,1))</f>
        <v/>
      </c>
      <c r="AH43" s="384" t="s">
        <v>993</v>
      </c>
      <c r="AI43" s="385" t="s">
        <v>994</v>
      </c>
      <c r="AJ43" s="456" t="str">
        <f>+IF(入力シート!O53="","",MID(TEXT(入力シート!O53,"YYYY/MM/DD"),3,1))</f>
        <v/>
      </c>
      <c r="AK43" s="454" t="str">
        <f>+IF(入力シート!O53="","",MID(TEXT(入力シート!O53,"YYYY/MM/DD"),4,1))</f>
        <v/>
      </c>
      <c r="AL43" s="456" t="str">
        <f>+IF(入力シート!O53="","",MID(TEXT(入力シート!O53,"YYYY/MM/DD"),6,1))</f>
        <v/>
      </c>
      <c r="AM43" s="454" t="str">
        <f>+IF(入力シート!O53="","",MID(TEXT(入力シート!O53,"YYYY/MM/DD"),7,1))</f>
        <v/>
      </c>
      <c r="AN43" s="456" t="str">
        <f>+IF(入力シート!O53="","",MID(TEXT(入力シート!O53,"YYYY/MM/DD"),9,1))</f>
        <v/>
      </c>
      <c r="AO43" s="454" t="str">
        <f>+IF(入力シート!O53="","",MID(TEXT(入力シート!O53,"YYYY/MM/DD"),10,1))</f>
        <v/>
      </c>
      <c r="AP43" s="384" t="s">
        <v>993</v>
      </c>
      <c r="AQ43" s="385" t="s">
        <v>994</v>
      </c>
      <c r="AR43" s="456" t="str">
        <f>+IF(入力シート!S53="","",MID(TEXT(入力シート!S53,"YYYY/MM/DD"),3,1))</f>
        <v/>
      </c>
      <c r="AS43" s="454" t="str">
        <f>+IF(入力シート!S53="","",MID(TEXT(入力シート!S53,"YYYY/MM/DD"),4,1))</f>
        <v/>
      </c>
      <c r="AT43" s="456" t="str">
        <f>+IF(入力シート!S53="","",MID(TEXT(入力シート!S53,"YYYY/MM/DD"),6,1))</f>
        <v/>
      </c>
      <c r="AU43" s="454" t="str">
        <f>+IF(入力シート!S53="","",MID(TEXT(入力シート!S53,"YYYY/MM/DD"),7,1))</f>
        <v/>
      </c>
      <c r="AV43" s="456" t="str">
        <f>+IF(入力シート!S53="","",MID(TEXT(入力シート!S53,"YYYY/MM/DD"),9,1))</f>
        <v/>
      </c>
      <c r="AW43" s="454" t="str">
        <f>+IF(入力シート!S53="","",MID(TEXT(入力シート!S53,"YYYY/MM/DD"),10,1))</f>
        <v/>
      </c>
      <c r="AY43" s="1153"/>
      <c r="AZ43" s="1152"/>
      <c r="BA43" s="1152"/>
      <c r="BB43" s="1134" t="s">
        <v>128</v>
      </c>
      <c r="BC43" s="1135"/>
      <c r="BD43" s="1135"/>
      <c r="BE43" s="1135"/>
      <c r="BF43" s="1135"/>
      <c r="BG43" s="1135"/>
      <c r="BH43" s="1135"/>
      <c r="BI43" s="1135"/>
      <c r="BJ43" s="1135"/>
      <c r="BK43" s="1135"/>
      <c r="BL43" s="1135"/>
      <c r="BM43" s="1135"/>
      <c r="BN43" s="1135"/>
      <c r="BO43" s="1136"/>
      <c r="BP43" s="1137" t="str">
        <f>+IF(入力シート!I59="○",1,"")</f>
        <v/>
      </c>
      <c r="BQ43" s="1138"/>
      <c r="BR43" s="1137" t="str">
        <f>+IF(入力シート!J59="○",1,"")</f>
        <v/>
      </c>
      <c r="BS43" s="1138"/>
      <c r="BT43" s="1139" t="str">
        <f>+IF(入力シート!K59="○",1,"")</f>
        <v/>
      </c>
      <c r="BU43" s="1139"/>
      <c r="BV43" s="1139" t="str">
        <f>+IF(入力シート!L59="○",1,"")</f>
        <v/>
      </c>
      <c r="BW43" s="1139"/>
      <c r="BX43" s="1139" t="str">
        <f>+IF(入力シート!M59="○",1,"")</f>
        <v/>
      </c>
      <c r="BY43" s="1139"/>
      <c r="BZ43" s="1139" t="str">
        <f>+IF(入力シート!N59="○",1,"")</f>
        <v/>
      </c>
      <c r="CA43" s="1139"/>
      <c r="CB43" s="1139" t="str">
        <f>+IF(入力シート!O59="○",1,"")</f>
        <v/>
      </c>
      <c r="CC43" s="1139"/>
      <c r="CD43" s="1139" t="str">
        <f>+IF(入力シート!P59="○",1,"")</f>
        <v/>
      </c>
      <c r="CE43" s="1139"/>
      <c r="CF43" s="1139" t="str">
        <f>+IF(入力シート!Q59="○",1,"")</f>
        <v/>
      </c>
      <c r="CG43" s="1139"/>
      <c r="CH43" s="1139" t="str">
        <f>+IF(入力シート!R59="○",1,"")</f>
        <v/>
      </c>
      <c r="CI43" s="1139"/>
      <c r="CJ43" s="1139" t="str">
        <f>+IF(入力シート!S59="○",1,"")</f>
        <v/>
      </c>
      <c r="CK43" s="1139"/>
      <c r="CL43" s="1139" t="str">
        <f>+IF(入力シート!T59="○",1,"")</f>
        <v/>
      </c>
      <c r="CM43" s="1139"/>
      <c r="CN43" s="1158" t="str">
        <f>+IF(入力シート!U59="○",1,"")</f>
        <v/>
      </c>
      <c r="CO43" s="1158"/>
      <c r="CP43" s="1158" t="str">
        <f>+IF(入力シート!V59="○",1,"")</f>
        <v/>
      </c>
      <c r="CQ43" s="1158"/>
    </row>
    <row r="44" spans="1:95" s="436" customFormat="1" ht="23.25" customHeight="1">
      <c r="A44" s="1130"/>
      <c r="B44" s="1140" t="s">
        <v>129</v>
      </c>
      <c r="C44" s="1141"/>
      <c r="D44" s="1141"/>
      <c r="E44" s="1141"/>
      <c r="F44" s="1141"/>
      <c r="G44" s="1141"/>
      <c r="H44" s="1141"/>
      <c r="I44" s="1141"/>
      <c r="J44" s="1141"/>
      <c r="K44" s="1141"/>
      <c r="L44" s="1141"/>
      <c r="M44" s="1141"/>
      <c r="N44" s="1141"/>
      <c r="O44" s="1141"/>
      <c r="P44" s="1141"/>
      <c r="Q44" s="55">
        <v>6</v>
      </c>
      <c r="R44" s="1131" t="str">
        <f>+IF(入力シート!I54="","",入力シート!I54)</f>
        <v/>
      </c>
      <c r="S44" s="1122"/>
      <c r="T44" s="1119" t="str">
        <f>+IF(入力シート!J54="","",MID(入力シート!J54,1,1))</f>
        <v/>
      </c>
      <c r="U44" s="1120"/>
      <c r="V44" s="1120" t="str">
        <f>+IF(入力シート!J54="","",MID(入力シート!J54,2,1))</f>
        <v/>
      </c>
      <c r="W44" s="1120"/>
      <c r="X44" s="1121" t="str">
        <f>+IF(入力シート!J54="","",MID(入力シート!J54,3,1))</f>
        <v/>
      </c>
      <c r="Y44" s="1122"/>
      <c r="Z44" s="1342" t="str">
        <f>+IF(入力シート!L54="","",入力シート!L54)</f>
        <v/>
      </c>
      <c r="AA44" s="1343"/>
      <c r="AB44" s="463" t="str">
        <f>+IF(入力シート!M54="","",MID(TEXT(入力シート!M54,"00000#"),1,1))</f>
        <v/>
      </c>
      <c r="AC44" s="464" t="str">
        <f>+IF(入力シート!M54="","",MID(TEXT(入力シート!M54,"00000#"),2,1))</f>
        <v/>
      </c>
      <c r="AD44" s="464" t="str">
        <f>+IF(入力シート!M54="","",MID(TEXT(入力シート!M54,"00000#"),3,1))</f>
        <v/>
      </c>
      <c r="AE44" s="464" t="str">
        <f>+IF(入力シート!M54="","",MID(TEXT(入力シート!M54,"00000#"),4,1))</f>
        <v/>
      </c>
      <c r="AF44" s="464" t="str">
        <f>+IF(入力シート!M54="","",MID(TEXT(入力シート!M54,"00000#"),5,1))</f>
        <v/>
      </c>
      <c r="AG44" s="465" t="str">
        <f>+IF(入力シート!M54="","",MID(TEXT(入力シート!M54,"00000#"),6,1))</f>
        <v/>
      </c>
      <c r="AH44" s="384" t="s">
        <v>993</v>
      </c>
      <c r="AI44" s="385" t="s">
        <v>994</v>
      </c>
      <c r="AJ44" s="456" t="str">
        <f>+IF(入力シート!O54="","",MID(TEXT(入力シート!O54,"YYYY/MM/DD"),3,1))</f>
        <v/>
      </c>
      <c r="AK44" s="454" t="str">
        <f>+IF(入力シート!O54="","",MID(TEXT(入力シート!O54,"YYYY/MM/DD"),4,1))</f>
        <v/>
      </c>
      <c r="AL44" s="456" t="str">
        <f>+IF(入力シート!O54="","",MID(TEXT(入力シート!O54,"YYYY/MM/DD"),6,1))</f>
        <v/>
      </c>
      <c r="AM44" s="454" t="str">
        <f>+IF(入力シート!O54="","",MID(TEXT(入力シート!O54,"YYYY/MM/DD"),7,1))</f>
        <v/>
      </c>
      <c r="AN44" s="456" t="str">
        <f>+IF(入力シート!O54="","",MID(TEXT(入力シート!O54,"YYYY/MM/DD"),9,1))</f>
        <v/>
      </c>
      <c r="AO44" s="454" t="str">
        <f>+IF(入力シート!O54="","",MID(TEXT(入力シート!O54,"YYYY/MM/DD"),10,1))</f>
        <v/>
      </c>
      <c r="AP44" s="384" t="s">
        <v>993</v>
      </c>
      <c r="AQ44" s="385" t="s">
        <v>994</v>
      </c>
      <c r="AR44" s="456" t="str">
        <f>+IF(入力シート!S54="","",MID(TEXT(入力シート!S54,"YYYY/MM/DD"),3,1))</f>
        <v/>
      </c>
      <c r="AS44" s="454" t="str">
        <f>+IF(入力シート!S54="","",MID(TEXT(入力シート!S54,"YYYY/MM/DD"),4,1))</f>
        <v/>
      </c>
      <c r="AT44" s="456" t="str">
        <f>+IF(入力シート!S54="","",MID(TEXT(入力シート!S54,"YYYY/MM/DD"),6,1))</f>
        <v/>
      </c>
      <c r="AU44" s="454" t="str">
        <f>+IF(入力シート!S54="","",MID(TEXT(入力シート!S54,"YYYY/MM/DD"),7,1))</f>
        <v/>
      </c>
      <c r="AV44" s="456" t="str">
        <f>+IF(入力シート!S54="","",MID(TEXT(入力シート!S54,"YYYY/MM/DD"),9,1))</f>
        <v/>
      </c>
      <c r="AW44" s="454" t="str">
        <f>+IF(入力シート!S54="","",MID(TEXT(入力シート!S54,"YYYY/MM/DD"),10,1))</f>
        <v/>
      </c>
      <c r="AY44" s="1153"/>
      <c r="AZ44" s="1152"/>
      <c r="BA44" s="1152"/>
      <c r="BB44" s="1159" t="s">
        <v>130</v>
      </c>
      <c r="BC44" s="1160"/>
      <c r="BD44" s="1160"/>
      <c r="BE44" s="1160"/>
      <c r="BF44" s="1160"/>
      <c r="BG44" s="1160"/>
      <c r="BH44" s="1160"/>
      <c r="BI44" s="1160"/>
      <c r="BJ44" s="1160"/>
      <c r="BK44" s="1160"/>
      <c r="BL44" s="1160"/>
      <c r="BM44" s="1160"/>
      <c r="BN44" s="1160"/>
      <c r="BO44" s="1161"/>
      <c r="BP44" s="1137" t="str">
        <f>+IF(入力シート!I60="○",1,"")</f>
        <v/>
      </c>
      <c r="BQ44" s="1138"/>
      <c r="BR44" s="1137" t="str">
        <f>+IF(入力シート!J60="○",1,"")</f>
        <v/>
      </c>
      <c r="BS44" s="1138"/>
      <c r="BT44" s="1139" t="str">
        <f>+IF(入力シート!K60="○",1,"")</f>
        <v/>
      </c>
      <c r="BU44" s="1139"/>
      <c r="BV44" s="1139" t="str">
        <f>+IF(入力シート!L60="○",1,"")</f>
        <v/>
      </c>
      <c r="BW44" s="1139"/>
      <c r="BX44" s="1139" t="str">
        <f>+IF(入力シート!M60="○",1,"")</f>
        <v/>
      </c>
      <c r="BY44" s="1139"/>
      <c r="BZ44" s="1139" t="str">
        <f>+IF(入力シート!N60="○",1,"")</f>
        <v/>
      </c>
      <c r="CA44" s="1139"/>
      <c r="CB44" s="1139" t="str">
        <f>+IF(入力シート!O60="○",1,"")</f>
        <v/>
      </c>
      <c r="CC44" s="1139"/>
      <c r="CD44" s="1139" t="str">
        <f>+IF(入力シート!P60="○",1,"")</f>
        <v/>
      </c>
      <c r="CE44" s="1139"/>
      <c r="CF44" s="1139" t="str">
        <f>+IF(入力シート!Q60="○",1,"")</f>
        <v/>
      </c>
      <c r="CG44" s="1139"/>
      <c r="CH44" s="1139" t="str">
        <f>+IF(入力シート!R60="○",1,"")</f>
        <v/>
      </c>
      <c r="CI44" s="1139"/>
      <c r="CJ44" s="1139" t="str">
        <f>+IF(入力シート!S60="○",1,"")</f>
        <v/>
      </c>
      <c r="CK44" s="1139"/>
      <c r="CL44" s="1139" t="str">
        <f>+IF(入力シート!T60="○",1,"")</f>
        <v/>
      </c>
      <c r="CM44" s="1139"/>
      <c r="CN44" s="1158" t="str">
        <f>+IF(入力シート!U60="○",1,"")</f>
        <v/>
      </c>
      <c r="CO44" s="1158"/>
      <c r="CP44" s="1158" t="str">
        <f>+IF(入力シート!V60="○",1,"")</f>
        <v/>
      </c>
      <c r="CQ44" s="1158"/>
    </row>
    <row r="45" spans="1:95" s="436" customFormat="1" ht="23.25" customHeight="1" thickBot="1">
      <c r="AY45" s="1153"/>
      <c r="AZ45" s="1152"/>
      <c r="BA45" s="1152"/>
      <c r="BB45" s="1179" t="s">
        <v>131</v>
      </c>
      <c r="BC45" s="1180"/>
      <c r="BD45" s="1180"/>
      <c r="BE45" s="1180"/>
      <c r="BF45" s="1180"/>
      <c r="BG45" s="1180"/>
      <c r="BH45" s="1180"/>
      <c r="BI45" s="1180"/>
      <c r="BJ45" s="1180"/>
      <c r="BK45" s="1180"/>
      <c r="BL45" s="1180"/>
      <c r="BM45" s="1180"/>
      <c r="BN45" s="1180"/>
      <c r="BO45" s="1181"/>
      <c r="BP45" s="1182" t="str">
        <f>+IF(入力シート!I61="○",1,"")</f>
        <v/>
      </c>
      <c r="BQ45" s="1183"/>
      <c r="BR45" s="1182" t="str">
        <f>+IF(入力シート!J61="○",1,"")</f>
        <v/>
      </c>
      <c r="BS45" s="1183"/>
      <c r="BT45" s="1162" t="str">
        <f>+IF(入力シート!K61="○",1,"")</f>
        <v/>
      </c>
      <c r="BU45" s="1162"/>
      <c r="BV45" s="1162" t="str">
        <f>+IF(入力シート!L61="○",1,"")</f>
        <v/>
      </c>
      <c r="BW45" s="1162"/>
      <c r="BX45" s="1162" t="str">
        <f>+IF(入力シート!M61="○",1,"")</f>
        <v/>
      </c>
      <c r="BY45" s="1162"/>
      <c r="BZ45" s="1162" t="str">
        <f>+IF(入力シート!N61="○",1,"")</f>
        <v/>
      </c>
      <c r="CA45" s="1162"/>
      <c r="CB45" s="1162" t="str">
        <f>+IF(入力シート!O61="○",1,"")</f>
        <v/>
      </c>
      <c r="CC45" s="1162"/>
      <c r="CD45" s="1162" t="str">
        <f>+IF(入力シート!P61="○",1,"")</f>
        <v/>
      </c>
      <c r="CE45" s="1162"/>
      <c r="CF45" s="1162" t="str">
        <f>+IF(入力シート!Q61="○",1,"")</f>
        <v/>
      </c>
      <c r="CG45" s="1162"/>
      <c r="CH45" s="1162" t="str">
        <f>+IF(入力シート!R61="○",1,"")</f>
        <v/>
      </c>
      <c r="CI45" s="1162"/>
      <c r="CJ45" s="1162" t="str">
        <f>+IF(入力シート!S61="○",1,"")</f>
        <v/>
      </c>
      <c r="CK45" s="1162"/>
      <c r="CL45" s="1162" t="str">
        <f>+IF(入力シート!T61="○",1,"")</f>
        <v/>
      </c>
      <c r="CM45" s="1162"/>
      <c r="CN45" s="1163" t="str">
        <f>+IF(入力シート!U61="○",1,"")</f>
        <v/>
      </c>
      <c r="CO45" s="1163"/>
      <c r="CP45" s="1163" t="str">
        <f>+IF(入力シート!V61="○",1,"")</f>
        <v/>
      </c>
      <c r="CQ45" s="1163"/>
    </row>
    <row r="46" spans="1:95" s="436" customFormat="1" ht="23.25" customHeight="1" thickTop="1">
      <c r="A46" s="1164" t="s">
        <v>132</v>
      </c>
      <c r="B46" s="1165"/>
      <c r="C46" s="1165"/>
      <c r="D46" s="1165"/>
      <c r="E46" s="1165"/>
      <c r="F46" s="1165"/>
      <c r="G46" s="1165"/>
      <c r="H46" s="1165"/>
      <c r="I46" s="1165"/>
      <c r="J46" s="1165"/>
      <c r="K46" s="1165"/>
      <c r="L46" s="1165"/>
      <c r="M46" s="1165"/>
      <c r="N46" s="1165"/>
      <c r="O46" s="1165"/>
      <c r="P46" s="1165"/>
      <c r="Q46" s="1165"/>
      <c r="R46" s="1165"/>
      <c r="S46" s="1165"/>
      <c r="T46" s="1165"/>
      <c r="U46" s="1165"/>
      <c r="V46" s="1166"/>
      <c r="Y46" s="1102" t="s">
        <v>133</v>
      </c>
      <c r="Z46" s="1102"/>
      <c r="AA46" s="1102"/>
      <c r="AB46" s="1102"/>
      <c r="AC46" s="1102"/>
      <c r="AD46" s="1102"/>
      <c r="AE46" s="1102"/>
      <c r="AF46" s="1102"/>
      <c r="AG46" s="1102"/>
      <c r="AJ46" s="1167" t="s">
        <v>134</v>
      </c>
      <c r="AK46" s="1102"/>
      <c r="AL46" s="1102"/>
      <c r="AM46" s="1102"/>
      <c r="AN46" s="1168" t="s">
        <v>135</v>
      </c>
      <c r="AO46" s="1168"/>
      <c r="AP46" s="485" t="str">
        <f>+IF(MID(TEXT(入力シート!J113,"00#"),1,1)="0","",MID(TEXT(入力シート!J113,"00#"),1,1))</f>
        <v/>
      </c>
      <c r="AQ46" s="494" t="str">
        <f>+IF(AND(AP46="",MID(TEXT(入力シート!J113,"00#"),2,1)="0"),"",MID(TEXT(入力シート!J113,"00#"),2,1))</f>
        <v/>
      </c>
      <c r="AR46" s="488" t="str">
        <f>+IF(AND(AQ46="",MID(TEXT(入力シート!J113,"00#"),3,1)="0"),"",MID(TEXT(入力シート!J113,"00#"),3,1))</f>
        <v/>
      </c>
      <c r="AT46" s="495"/>
      <c r="AU46" s="495"/>
      <c r="AY46" s="1153"/>
      <c r="AZ46" s="1152"/>
      <c r="BA46" s="1152"/>
      <c r="BB46" s="1169" t="s">
        <v>136</v>
      </c>
      <c r="BC46" s="1170"/>
      <c r="BD46" s="1170"/>
      <c r="BE46" s="1170"/>
      <c r="BF46" s="1170"/>
      <c r="BG46" s="1170"/>
      <c r="BH46" s="1170"/>
      <c r="BI46" s="1170"/>
      <c r="BJ46" s="1170"/>
      <c r="BK46" s="1170"/>
      <c r="BL46" s="1170"/>
      <c r="BM46" s="1170"/>
      <c r="BN46" s="1170"/>
      <c r="BO46" s="1171"/>
      <c r="BP46" s="1176" t="s">
        <v>111</v>
      </c>
      <c r="BQ46" s="1176"/>
      <c r="BR46" s="1177" t="s">
        <v>112</v>
      </c>
      <c r="BS46" s="1178"/>
      <c r="BT46" s="1176" t="s">
        <v>113</v>
      </c>
      <c r="BU46" s="1176"/>
      <c r="BV46" s="1176" t="s">
        <v>114</v>
      </c>
      <c r="BW46" s="1176"/>
      <c r="BX46" s="1176" t="s">
        <v>115</v>
      </c>
      <c r="BY46" s="1176"/>
      <c r="BZ46" s="1176" t="s">
        <v>116</v>
      </c>
      <c r="CA46" s="1176"/>
      <c r="CB46" s="1176" t="s">
        <v>117</v>
      </c>
      <c r="CC46" s="1176"/>
      <c r="CD46" s="1176" t="s">
        <v>118</v>
      </c>
      <c r="CE46" s="1176"/>
      <c r="CF46" s="1199" t="s">
        <v>119</v>
      </c>
      <c r="CG46" s="1200"/>
      <c r="CH46" s="1176" t="s">
        <v>120</v>
      </c>
      <c r="CI46" s="1176"/>
      <c r="CJ46" s="1176" t="s">
        <v>121</v>
      </c>
      <c r="CK46" s="1176"/>
      <c r="CL46" s="1176" t="s">
        <v>122</v>
      </c>
      <c r="CM46" s="1176"/>
      <c r="CN46" s="1176" t="s">
        <v>123</v>
      </c>
      <c r="CO46" s="1176"/>
      <c r="CP46" s="1176" t="s">
        <v>124</v>
      </c>
      <c r="CQ46" s="1201"/>
    </row>
    <row r="47" spans="1:95" s="436" customFormat="1" ht="23.25" customHeight="1" thickBot="1">
      <c r="A47" s="1184" t="s">
        <v>107</v>
      </c>
      <c r="B47" s="1184"/>
      <c r="C47" s="1184"/>
      <c r="D47" s="1184"/>
      <c r="E47" s="1184"/>
      <c r="F47" s="1184"/>
      <c r="G47" s="1184"/>
      <c r="H47" s="1187" t="s">
        <v>137</v>
      </c>
      <c r="I47" s="1187"/>
      <c r="J47" s="1189" t="s">
        <v>138</v>
      </c>
      <c r="K47" s="1190"/>
      <c r="L47" s="1190"/>
      <c r="M47" s="1190"/>
      <c r="N47" s="1193" t="s">
        <v>139</v>
      </c>
      <c r="O47" s="1193"/>
      <c r="P47" s="1193"/>
      <c r="Q47" s="1193"/>
      <c r="R47" s="1193"/>
      <c r="S47" s="1193"/>
      <c r="T47" s="419"/>
      <c r="U47" s="1070" t="s">
        <v>140</v>
      </c>
      <c r="V47" s="1071"/>
      <c r="W47" s="496"/>
      <c r="X47" s="497"/>
      <c r="Y47" s="1102" t="s">
        <v>141</v>
      </c>
      <c r="Z47" s="1102"/>
      <c r="AA47" s="1102"/>
      <c r="AB47" s="1102"/>
      <c r="AC47" s="1102"/>
      <c r="AD47" s="1102"/>
      <c r="AE47" s="1102"/>
      <c r="AF47" s="1102"/>
      <c r="AG47" s="498" t="str">
        <f>+IF(入力シート!K92="","",入力シート!K92)</f>
        <v/>
      </c>
      <c r="AJ47" s="1102"/>
      <c r="AK47" s="1102"/>
      <c r="AL47" s="1102"/>
      <c r="AM47" s="1102"/>
      <c r="AN47" s="1168" t="s">
        <v>142</v>
      </c>
      <c r="AO47" s="1168"/>
      <c r="AP47" s="485" t="str">
        <f>+IF(MID(TEXT(入力シート!J114,"00#"),1,1)="0","",MID(TEXT(入力シート!J114,"00#"),1,1))</f>
        <v/>
      </c>
      <c r="AQ47" s="494" t="str">
        <f>+IF(AND(AP47="",MID(TEXT(入力シート!J114,"00#"),2,1)="0"),"",MID(TEXT(入力シート!J114,"00#"),2,1))</f>
        <v/>
      </c>
      <c r="AR47" s="488" t="str">
        <f>+IF(AND(AQ47="",MID(TEXT(入力シート!J114,"00#"),3,1)="0"),"",MID(TEXT(入力シート!J114,"00#"),3,1))</f>
        <v/>
      </c>
      <c r="AT47" s="495"/>
      <c r="AU47" s="495"/>
      <c r="AY47" s="1153"/>
      <c r="AZ47" s="1152"/>
      <c r="BA47" s="1152"/>
      <c r="BB47" s="1172"/>
      <c r="BC47" s="949"/>
      <c r="BD47" s="949"/>
      <c r="BE47" s="949"/>
      <c r="BF47" s="949"/>
      <c r="BG47" s="949"/>
      <c r="BH47" s="949"/>
      <c r="BI47" s="949"/>
      <c r="BJ47" s="949"/>
      <c r="BK47" s="949"/>
      <c r="BL47" s="949"/>
      <c r="BM47" s="949"/>
      <c r="BN47" s="949"/>
      <c r="BO47" s="950"/>
      <c r="BP47" s="1210" t="str">
        <f>+IF(入力シート!I62="○",1,"")</f>
        <v/>
      </c>
      <c r="BQ47" s="1210"/>
      <c r="BR47" s="1211" t="str">
        <f>+IF(入力シート!J62="○",1,"")</f>
        <v/>
      </c>
      <c r="BS47" s="1212"/>
      <c r="BT47" s="1210" t="str">
        <f>+IF(入力シート!K62="○",1,"")</f>
        <v/>
      </c>
      <c r="BU47" s="1210"/>
      <c r="BV47" s="1210" t="str">
        <f>+IF(入力シート!L62="○",1,"")</f>
        <v/>
      </c>
      <c r="BW47" s="1210"/>
      <c r="BX47" s="1210" t="str">
        <f>+IF(入力シート!M62="○",1,"")</f>
        <v/>
      </c>
      <c r="BY47" s="1210"/>
      <c r="BZ47" s="1210" t="str">
        <f>+IF(入力シート!N62="○",1,"")</f>
        <v/>
      </c>
      <c r="CA47" s="1210"/>
      <c r="CB47" s="1210" t="str">
        <f>+IF(入力シート!O62="○",1,"")</f>
        <v/>
      </c>
      <c r="CC47" s="1210"/>
      <c r="CD47" s="1210" t="str">
        <f>+IF(入力シート!P62="○",1,"")</f>
        <v/>
      </c>
      <c r="CE47" s="1210"/>
      <c r="CF47" s="1210" t="str">
        <f>+IF(入力シート!Q62="○",1,"")</f>
        <v/>
      </c>
      <c r="CG47" s="1210"/>
      <c r="CH47" s="1210" t="str">
        <f>+IF(入力シート!R62="○",1,"")</f>
        <v/>
      </c>
      <c r="CI47" s="1210"/>
      <c r="CJ47" s="1202" t="str">
        <f>+IF(入力シート!S62="○",1,"")</f>
        <v/>
      </c>
      <c r="CK47" s="1202"/>
      <c r="CL47" s="1202" t="str">
        <f>+IF(入力シート!T62="○",1,"")</f>
        <v/>
      </c>
      <c r="CM47" s="1202"/>
      <c r="CN47" s="1203" t="str">
        <f>+IF(入力シート!U62="○",1,"")</f>
        <v/>
      </c>
      <c r="CO47" s="1203"/>
      <c r="CP47" s="1203" t="str">
        <f>+IF(入力シート!V62="○",1,"")</f>
        <v/>
      </c>
      <c r="CQ47" s="1204"/>
    </row>
    <row r="48" spans="1:95" s="436" customFormat="1" ht="23.25" customHeight="1" thickTop="1">
      <c r="A48" s="1185"/>
      <c r="B48" s="1185"/>
      <c r="C48" s="1185"/>
      <c r="D48" s="1185"/>
      <c r="E48" s="1185"/>
      <c r="F48" s="1185"/>
      <c r="G48" s="1185"/>
      <c r="H48" s="1188"/>
      <c r="I48" s="1188"/>
      <c r="J48" s="1191"/>
      <c r="K48" s="1192"/>
      <c r="L48" s="1192"/>
      <c r="M48" s="1192"/>
      <c r="N48" s="1194"/>
      <c r="O48" s="1194"/>
      <c r="P48" s="1194"/>
      <c r="Q48" s="1194"/>
      <c r="R48" s="1194"/>
      <c r="S48" s="1194"/>
      <c r="T48" s="418"/>
      <c r="U48" s="1072"/>
      <c r="V48" s="1073"/>
      <c r="W48" s="1205"/>
      <c r="X48" s="413"/>
      <c r="Y48" s="1102" t="s">
        <v>143</v>
      </c>
      <c r="Z48" s="1102"/>
      <c r="AA48" s="1102"/>
      <c r="AB48" s="1102"/>
      <c r="AC48" s="1102"/>
      <c r="AD48" s="1102"/>
      <c r="AE48" s="1102"/>
      <c r="AF48" s="1102"/>
      <c r="AG48" s="498" t="str">
        <f>+IF(入力シート!K93="","",入力シート!K93)</f>
        <v/>
      </c>
      <c r="AJ48" s="1102"/>
      <c r="AK48" s="1102"/>
      <c r="AL48" s="1102"/>
      <c r="AM48" s="1102"/>
      <c r="AN48" s="1168" t="s">
        <v>144</v>
      </c>
      <c r="AO48" s="1168"/>
      <c r="AP48" s="485" t="str">
        <f>+IF(MID(TEXT(入力シート!J115,"00#"),1,1)="0","",MID(TEXT(入力シート!J115,"00#"),1,1))</f>
        <v/>
      </c>
      <c r="AQ48" s="494" t="str">
        <f>+IF(AND(AP48="",MID(TEXT(入力シート!J115,"00#"),2,1)="0"),"",MID(TEXT(入力シート!J115,"00#"),2,1))</f>
        <v/>
      </c>
      <c r="AR48" s="488" t="str">
        <f>+IF(AND(AQ48="",MID(TEXT(入力シート!J115,"00#"),3,1)="0"),"",MID(TEXT(入力シート!J115,"00#"),3,1))</f>
        <v/>
      </c>
      <c r="AT48" s="495"/>
      <c r="AU48" s="495"/>
      <c r="AY48" s="1153"/>
      <c r="AZ48" s="1152"/>
      <c r="BA48" s="1152"/>
      <c r="BB48" s="1172"/>
      <c r="BC48" s="949"/>
      <c r="BD48" s="949"/>
      <c r="BE48" s="949"/>
      <c r="BF48" s="949"/>
      <c r="BG48" s="949"/>
      <c r="BH48" s="949"/>
      <c r="BI48" s="949"/>
      <c r="BJ48" s="949"/>
      <c r="BK48" s="949"/>
      <c r="BL48" s="949"/>
      <c r="BM48" s="949"/>
      <c r="BN48" s="949"/>
      <c r="BO48" s="950"/>
      <c r="BP48" s="1206" t="s">
        <v>145</v>
      </c>
      <c r="BQ48" s="1207"/>
      <c r="BR48" s="1207"/>
      <c r="BS48" s="1207"/>
      <c r="BT48" s="1207"/>
      <c r="BU48" s="1207"/>
      <c r="BV48" s="1207"/>
      <c r="BW48" s="1207"/>
      <c r="BX48" s="1207"/>
      <c r="BY48" s="1207"/>
      <c r="BZ48" s="1207"/>
      <c r="CA48" s="1207"/>
      <c r="CB48" s="1207"/>
      <c r="CC48" s="1207"/>
      <c r="CD48" s="1207"/>
      <c r="CE48" s="1207"/>
      <c r="CF48" s="1207"/>
      <c r="CG48" s="1207"/>
      <c r="CH48" s="1207"/>
      <c r="CI48" s="1208"/>
      <c r="CJ48" s="499"/>
      <c r="CK48" s="499"/>
      <c r="CL48" s="499"/>
      <c r="CM48" s="499"/>
      <c r="CN48" s="500"/>
      <c r="CO48" s="500"/>
      <c r="CP48" s="500"/>
      <c r="CQ48" s="500"/>
    </row>
    <row r="49" spans="1:93" s="436" customFormat="1" ht="23.25" customHeight="1">
      <c r="A49" s="1185"/>
      <c r="B49" s="1185"/>
      <c r="C49" s="1185"/>
      <c r="D49" s="1185"/>
      <c r="E49" s="1185"/>
      <c r="F49" s="1185"/>
      <c r="G49" s="1185"/>
      <c r="H49" s="1188"/>
      <c r="I49" s="1188"/>
      <c r="J49" s="1191" t="s">
        <v>146</v>
      </c>
      <c r="K49" s="1192"/>
      <c r="L49" s="1192"/>
      <c r="M49" s="1192"/>
      <c r="N49" s="1197" t="s">
        <v>147</v>
      </c>
      <c r="O49" s="1197"/>
      <c r="P49" s="1197"/>
      <c r="Q49" s="1197"/>
      <c r="R49" s="1197"/>
      <c r="S49" s="1197"/>
      <c r="T49" s="418"/>
      <c r="U49" s="1072"/>
      <c r="V49" s="1073"/>
      <c r="W49" s="1205"/>
      <c r="X49" s="413"/>
      <c r="Y49" s="1102" t="s">
        <v>148</v>
      </c>
      <c r="Z49" s="1102"/>
      <c r="AA49" s="1102"/>
      <c r="AB49" s="1102"/>
      <c r="AC49" s="1102"/>
      <c r="AD49" s="1102"/>
      <c r="AE49" s="1102"/>
      <c r="AF49" s="1102"/>
      <c r="AG49" s="498" t="str">
        <f>+IF(入力シート!K94="","",入力シート!K94)</f>
        <v/>
      </c>
      <c r="AJ49" s="1209" t="s">
        <v>149</v>
      </c>
      <c r="AK49" s="1168"/>
      <c r="AL49" s="1168"/>
      <c r="AM49" s="1168"/>
      <c r="AN49" s="1168" t="s">
        <v>135</v>
      </c>
      <c r="AO49" s="1168"/>
      <c r="AP49" s="485" t="str">
        <f>+IF(MID(TEXT(入力シート!J116,"00#"),1,1)="0","",MID(TEXT(入力シート!J116,"00#"),1,1))</f>
        <v/>
      </c>
      <c r="AQ49" s="494" t="str">
        <f>+IF(AND(AP49="",MID(TEXT(入力シート!J116,"00#"),2,1)="0"),"",MID(TEXT(入力シート!J116,"00#"),2,1))</f>
        <v/>
      </c>
      <c r="AR49" s="488" t="str">
        <f>+IF(AND(AQ49="",MID(TEXT(入力シート!J116,"00#"),3,1)="0"),"",MID(TEXT(入力シート!J116,"00#"),3,1))</f>
        <v/>
      </c>
      <c r="AT49" s="495"/>
      <c r="AU49" s="495"/>
      <c r="AY49" s="1153"/>
      <c r="AZ49" s="1152"/>
      <c r="BA49" s="1152"/>
      <c r="BB49" s="1172"/>
      <c r="BC49" s="949"/>
      <c r="BD49" s="949"/>
      <c r="BE49" s="949"/>
      <c r="BF49" s="949"/>
      <c r="BG49" s="949"/>
      <c r="BH49" s="949"/>
      <c r="BI49" s="949"/>
      <c r="BJ49" s="949"/>
      <c r="BK49" s="949"/>
      <c r="BL49" s="949"/>
      <c r="BM49" s="949"/>
      <c r="BN49" s="949"/>
      <c r="BO49" s="950"/>
      <c r="BP49" s="1218" t="s">
        <v>150</v>
      </c>
      <c r="BQ49" s="1218"/>
      <c r="BR49" s="1219" t="s">
        <v>151</v>
      </c>
      <c r="BS49" s="1223"/>
      <c r="BT49" s="1218" t="s">
        <v>152</v>
      </c>
      <c r="BU49" s="1218"/>
      <c r="BV49" s="1218" t="s">
        <v>153</v>
      </c>
      <c r="BW49" s="1218"/>
      <c r="BX49" s="1218" t="s">
        <v>154</v>
      </c>
      <c r="BY49" s="1218"/>
      <c r="BZ49" s="1218" t="s">
        <v>117</v>
      </c>
      <c r="CA49" s="1218"/>
      <c r="CB49" s="1218" t="s">
        <v>155</v>
      </c>
      <c r="CC49" s="1218"/>
      <c r="CD49" s="1218" t="s">
        <v>156</v>
      </c>
      <c r="CE49" s="1219"/>
      <c r="CF49" s="1218" t="s">
        <v>157</v>
      </c>
      <c r="CG49" s="1218"/>
      <c r="CH49" s="1218" t="s">
        <v>123</v>
      </c>
      <c r="CI49" s="1220"/>
      <c r="CJ49" s="435"/>
      <c r="CK49" s="435"/>
      <c r="CL49" s="435"/>
      <c r="CM49" s="435"/>
      <c r="CN49" s="435"/>
      <c r="CO49" s="435"/>
    </row>
    <row r="50" spans="1:93" s="436" customFormat="1" ht="23.25" customHeight="1" thickBot="1">
      <c r="A50" s="1186"/>
      <c r="B50" s="1186"/>
      <c r="C50" s="1186"/>
      <c r="D50" s="1186"/>
      <c r="E50" s="1186"/>
      <c r="F50" s="1186"/>
      <c r="G50" s="1186"/>
      <c r="H50" s="1188"/>
      <c r="I50" s="1188"/>
      <c r="J50" s="1195"/>
      <c r="K50" s="1196"/>
      <c r="L50" s="1196"/>
      <c r="M50" s="1196"/>
      <c r="N50" s="1198"/>
      <c r="O50" s="1198"/>
      <c r="P50" s="1198"/>
      <c r="Q50" s="1198"/>
      <c r="R50" s="1198"/>
      <c r="S50" s="1198"/>
      <c r="T50" s="418"/>
      <c r="U50" s="1072"/>
      <c r="V50" s="1073"/>
      <c r="W50" s="501"/>
      <c r="X50" s="264"/>
      <c r="Y50" s="1102" t="s">
        <v>158</v>
      </c>
      <c r="Z50" s="1102"/>
      <c r="AA50" s="1102"/>
      <c r="AB50" s="1102"/>
      <c r="AC50" s="1102"/>
      <c r="AD50" s="1102"/>
      <c r="AE50" s="1102"/>
      <c r="AF50" s="1102"/>
      <c r="AG50" s="498" t="str">
        <f>+IF(入力シート!K95="","",入力シート!K95)</f>
        <v/>
      </c>
      <c r="AJ50" s="1168"/>
      <c r="AK50" s="1168"/>
      <c r="AL50" s="1168"/>
      <c r="AM50" s="1168"/>
      <c r="AN50" s="1168" t="s">
        <v>142</v>
      </c>
      <c r="AO50" s="1168"/>
      <c r="AP50" s="485" t="str">
        <f>+IF(MID(TEXT(入力シート!J117,"00#"),1,1)="0","",MID(TEXT(入力シート!J117,"00#"),1,1))</f>
        <v/>
      </c>
      <c r="AQ50" s="494" t="str">
        <f>+IF(AND(AP50="",MID(TEXT(入力シート!J117,"00#"),2,1)="0"),"",MID(TEXT(入力シート!J117,"00#"),2,1))</f>
        <v/>
      </c>
      <c r="AR50" s="488" t="str">
        <f>+IF(AND(AQ50="",MID(TEXT(入力シート!J117,"00#"),3,1)="0"),"",MID(TEXT(入力シート!J117,"00#"),3,1))</f>
        <v/>
      </c>
      <c r="AT50" s="495"/>
      <c r="AU50" s="495"/>
      <c r="AY50" s="1153"/>
      <c r="AZ50" s="1152"/>
      <c r="BA50" s="1152"/>
      <c r="BB50" s="1173"/>
      <c r="BC50" s="1174"/>
      <c r="BD50" s="1174"/>
      <c r="BE50" s="1174"/>
      <c r="BF50" s="1174"/>
      <c r="BG50" s="1174"/>
      <c r="BH50" s="1174"/>
      <c r="BI50" s="1174"/>
      <c r="BJ50" s="1174"/>
      <c r="BK50" s="1174"/>
      <c r="BL50" s="1174"/>
      <c r="BM50" s="1174"/>
      <c r="BN50" s="1174"/>
      <c r="BO50" s="1175"/>
      <c r="BP50" s="1213" t="str">
        <f>+IF(入力シート!I65="○",1,"")</f>
        <v/>
      </c>
      <c r="BQ50" s="1214"/>
      <c r="BR50" s="1221" t="str">
        <f>+IF(入力シート!J65="○",1,"")</f>
        <v/>
      </c>
      <c r="BS50" s="1222"/>
      <c r="BT50" s="1213" t="str">
        <f>+IF(入力シート!K65="○",1,"")</f>
        <v/>
      </c>
      <c r="BU50" s="1214"/>
      <c r="BV50" s="1213" t="str">
        <f>+IF(入力シート!L65="○",1,"")</f>
        <v/>
      </c>
      <c r="BW50" s="1214"/>
      <c r="BX50" s="1213" t="str">
        <f>+IF(入力シート!M65="○",1,"")</f>
        <v/>
      </c>
      <c r="BY50" s="1214"/>
      <c r="BZ50" s="1213" t="str">
        <f>+IF(入力シート!N65="○",1,"")</f>
        <v/>
      </c>
      <c r="CA50" s="1214"/>
      <c r="CB50" s="1213" t="str">
        <f>+IF(入力シート!O65="○",1,"")</f>
        <v/>
      </c>
      <c r="CC50" s="1214"/>
      <c r="CD50" s="1215" t="str">
        <f>+IF(入力シート!P65="○",1,"")</f>
        <v/>
      </c>
      <c r="CE50" s="1213"/>
      <c r="CF50" s="1216" t="str">
        <f>+IF(入力シート!Q65="○",1,"")</f>
        <v/>
      </c>
      <c r="CG50" s="1216"/>
      <c r="CH50" s="1216" t="str">
        <f>+IF(入力シート!R65="○",1,"")</f>
        <v/>
      </c>
      <c r="CI50" s="1217"/>
      <c r="CJ50" s="435"/>
      <c r="CK50" s="435"/>
      <c r="CL50" s="435"/>
      <c r="CM50" s="435"/>
      <c r="CN50" s="435"/>
      <c r="CO50" s="435"/>
    </row>
    <row r="51" spans="1:93" s="436" customFormat="1" ht="23.25" customHeight="1" thickTop="1">
      <c r="A51" s="69">
        <v>1</v>
      </c>
      <c r="B51" s="1233" t="s">
        <v>159</v>
      </c>
      <c r="C51" s="1234"/>
      <c r="D51" s="1234"/>
      <c r="E51" s="1234"/>
      <c r="F51" s="1234"/>
      <c r="G51" s="1235"/>
      <c r="H51" s="1241" t="str">
        <f>+IF(入力シート!I70="○",1,"")</f>
        <v/>
      </c>
      <c r="I51" s="1242"/>
      <c r="J51" s="1243"/>
      <c r="K51" s="1244"/>
      <c r="L51" s="1244"/>
      <c r="M51" s="1244"/>
      <c r="N51" s="1244"/>
      <c r="O51" s="1244"/>
      <c r="P51" s="1244"/>
      <c r="Q51" s="1244"/>
      <c r="R51" s="1244"/>
      <c r="S51" s="1245"/>
      <c r="T51" s="502" t="str">
        <f>+IF(入力シート!N70="○",1,"")</f>
        <v/>
      </c>
      <c r="U51" s="503" t="str">
        <f>+IF(入力シート!O70="","",IF(LEFT(TEXT(入力シート!O70,"0#"),1)="0","",LEFT(TEXT(入力シート!O70,"0#"),1)))</f>
        <v/>
      </c>
      <c r="V51" s="504" t="str">
        <f>+IF(入力シート!O70="","",RIGHT(TEXT(入力シート!O70,"0#"),1))</f>
        <v/>
      </c>
      <c r="W51" s="264"/>
      <c r="X51" s="264"/>
      <c r="Y51" s="264"/>
      <c r="AJ51" s="1168" t="s">
        <v>160</v>
      </c>
      <c r="AK51" s="1168"/>
      <c r="AL51" s="1168"/>
      <c r="AM51" s="1168"/>
      <c r="AN51" s="1168"/>
      <c r="AO51" s="1168"/>
      <c r="AP51" s="485" t="str">
        <f>+IF(MID(TEXT(入力シート!R96,"00#"),1,1)="0","",MID(TEXT(入力シート!R96,"00#"),1,1))</f>
        <v/>
      </c>
      <c r="AQ51" s="494" t="str">
        <f>+IF(AND(AP51="",MID(TEXT(入力シート!R96,"00#"),2,1)="0"),"",MID(TEXT(入力シート!R96,"00#"),2,1))</f>
        <v/>
      </c>
      <c r="AR51" s="488" t="str">
        <f>+IF(AND(AQ51="",MID(TEXT(入力シート!R96,"00#"),3,1)="0"),"",MID(TEXT(入力シート!R96,"00#"),3,1))</f>
        <v/>
      </c>
      <c r="AT51" s="495"/>
      <c r="AU51" s="495"/>
      <c r="AY51" s="1154"/>
      <c r="AZ51" s="1155"/>
      <c r="BA51" s="1155"/>
      <c r="BB51" s="1252" t="s">
        <v>161</v>
      </c>
      <c r="BC51" s="1253"/>
      <c r="BD51" s="1253"/>
      <c r="BE51" s="1253"/>
      <c r="BF51" s="1253"/>
      <c r="BG51" s="1253"/>
      <c r="BH51" s="1253"/>
      <c r="BI51" s="1253"/>
      <c r="BJ51" s="1253"/>
      <c r="BK51" s="1253"/>
      <c r="BL51" s="1253"/>
      <c r="BM51" s="1253"/>
      <c r="BN51" s="1253"/>
      <c r="BO51" s="1254"/>
      <c r="BP51" s="1240" t="str">
        <f>+IF(入力シート!I66="○",1,"")</f>
        <v/>
      </c>
      <c r="BQ51" s="1232"/>
      <c r="BR51" s="1240" t="str">
        <f>+IF(入力シート!J66="○",1,"")</f>
        <v/>
      </c>
      <c r="BS51" s="1232"/>
      <c r="BT51" s="1231" t="str">
        <f>+IF(入力シート!K66="○",1,"")</f>
        <v/>
      </c>
      <c r="BU51" s="1232"/>
      <c r="BV51" s="1231" t="str">
        <f>+IF(入力シート!L66="○",1,"")</f>
        <v/>
      </c>
      <c r="BW51" s="1232"/>
      <c r="BX51" s="1231" t="str">
        <f>+IF(入力シート!M66="○",1,"")</f>
        <v/>
      </c>
      <c r="BY51" s="1232"/>
      <c r="BZ51" s="1231" t="str">
        <f>+IF(入力シート!N66="○",1,"")</f>
        <v/>
      </c>
      <c r="CA51" s="1232"/>
      <c r="CB51" s="1231" t="str">
        <f>+IF(入力シート!O66="○",1,"")</f>
        <v/>
      </c>
      <c r="CC51" s="1232"/>
      <c r="CD51" s="1231" t="str">
        <f>+IF(入力シート!P66="○",1,"")</f>
        <v/>
      </c>
      <c r="CE51" s="1232"/>
      <c r="CF51" s="1231" t="str">
        <f>+IF(入力シート!Q66="○",1,"")</f>
        <v/>
      </c>
      <c r="CG51" s="1232"/>
      <c r="CH51" s="1231" t="str">
        <f>+IF(入力シート!R66="○",1,"")</f>
        <v/>
      </c>
      <c r="CI51" s="1232"/>
      <c r="CJ51" s="435"/>
      <c r="CK51" s="435"/>
      <c r="CL51" s="435"/>
      <c r="CM51" s="435"/>
      <c r="CN51" s="435"/>
      <c r="CO51" s="435"/>
    </row>
    <row r="52" spans="1:93" s="436" customFormat="1" ht="23.25" customHeight="1">
      <c r="A52" s="69">
        <v>2</v>
      </c>
      <c r="B52" s="1233" t="s">
        <v>162</v>
      </c>
      <c r="C52" s="1234"/>
      <c r="D52" s="1234"/>
      <c r="E52" s="1234"/>
      <c r="F52" s="1234"/>
      <c r="G52" s="1235"/>
      <c r="H52" s="1229" t="str">
        <f>+IF(入力シート!I71="○",1,"")</f>
        <v/>
      </c>
      <c r="I52" s="1230"/>
      <c r="J52" s="1246"/>
      <c r="K52" s="1247"/>
      <c r="L52" s="1247"/>
      <c r="M52" s="1247"/>
      <c r="N52" s="1247"/>
      <c r="O52" s="1247"/>
      <c r="P52" s="1247"/>
      <c r="Q52" s="1247"/>
      <c r="R52" s="1247"/>
      <c r="S52" s="1248"/>
      <c r="T52" s="505" t="str">
        <f>+IF(入力シート!N71="○",1,"")</f>
        <v/>
      </c>
      <c r="U52" s="506" t="str">
        <f>+IF(入力シート!O71="","",IF(LEFT(TEXT(入力シート!O71,"0#"),1)="0","",LEFT(TEXT(入力シート!O71,"0#"),1)))</f>
        <v/>
      </c>
      <c r="V52" s="507" t="str">
        <f>+IF(入力シート!O71="","",RIGHT(TEXT(入力シート!O71,"0#"),1))</f>
        <v/>
      </c>
      <c r="W52" s="264"/>
      <c r="X52" s="264"/>
      <c r="Y52" s="1236">
        <v>18</v>
      </c>
      <c r="Z52" s="1237"/>
      <c r="AA52" s="1238" t="s">
        <v>163</v>
      </c>
      <c r="AB52" s="1238"/>
      <c r="AC52" s="1238"/>
      <c r="AD52" s="1238"/>
      <c r="AE52" s="1238"/>
      <c r="AF52" s="1238"/>
      <c r="AG52" s="1239"/>
      <c r="AJ52" s="1168" t="s">
        <v>164</v>
      </c>
      <c r="AK52" s="1168"/>
      <c r="AL52" s="1168"/>
      <c r="AM52" s="1168"/>
      <c r="AN52" s="1168"/>
      <c r="AO52" s="1168"/>
      <c r="AP52" s="485" t="str">
        <f>+IF(MID(TEXT(入力シート!R97,"00#"),1,1)="0","",MID(TEXT(入力シート!R97,"00#"),1,1))</f>
        <v/>
      </c>
      <c r="AQ52" s="494" t="str">
        <f>+IF(AND(AP52="",MID(TEXT(入力シート!R97,"00#"),2,1)="0"),"",MID(TEXT(入力シート!R97,"00#"),2,1))</f>
        <v/>
      </c>
      <c r="AR52" s="488" t="str">
        <f>+IF(AND(AQ52="",MID(TEXT(入力シート!R97,"00#"),3,1)="0"),"",MID(TEXT(入力シート!R97,"00#"),3,1))</f>
        <v/>
      </c>
      <c r="AT52" s="495"/>
      <c r="AU52" s="495"/>
    </row>
    <row r="53" spans="1:93" s="436" customFormat="1" ht="23.25" customHeight="1" thickBot="1">
      <c r="A53" s="69">
        <v>3</v>
      </c>
      <c r="B53" s="1233" t="s">
        <v>165</v>
      </c>
      <c r="C53" s="1234"/>
      <c r="D53" s="1234"/>
      <c r="E53" s="1234"/>
      <c r="F53" s="1234"/>
      <c r="G53" s="1235"/>
      <c r="H53" s="1229" t="str">
        <f>+IF(入力シート!I72="○",1,"")</f>
        <v/>
      </c>
      <c r="I53" s="1230"/>
      <c r="J53" s="1249"/>
      <c r="K53" s="1250"/>
      <c r="L53" s="1250"/>
      <c r="M53" s="1250"/>
      <c r="N53" s="1250"/>
      <c r="O53" s="1250"/>
      <c r="P53" s="1250"/>
      <c r="Q53" s="1250"/>
      <c r="R53" s="1250"/>
      <c r="S53" s="1251"/>
      <c r="T53" s="508" t="str">
        <f>+IF(入力シート!N72="○",1,"")</f>
        <v/>
      </c>
      <c r="U53" s="506" t="str">
        <f>+IF(入力シート!O72="","",IF(LEFT(TEXT(入力シート!O72,"0#"),1)="0","",LEFT(TEXT(入力シート!O72,"0#"),1)))</f>
        <v/>
      </c>
      <c r="V53" s="507" t="str">
        <f>+IF(入力シート!O72="","",RIGHT(TEXT(入力シート!O72,"0#"),1))</f>
        <v/>
      </c>
      <c r="W53" s="264"/>
      <c r="X53" s="264"/>
      <c r="Y53" s="1167" t="s">
        <v>166</v>
      </c>
      <c r="Z53" s="1167"/>
      <c r="AA53" s="1167"/>
      <c r="AB53" s="1167"/>
      <c r="AC53" s="1102" t="s">
        <v>167</v>
      </c>
      <c r="AD53" s="1102"/>
      <c r="AE53" s="485" t="str">
        <f>+IF(MID(TEXT(入力シート!J96,"00#"),1,1)="0","",MID(TEXT(入力シート!J96,"00#"),1,1))</f>
        <v/>
      </c>
      <c r="AF53" s="494" t="str">
        <f>+IF(AND(AE53="",MID(TEXT(入力シート!J96,"00#"),2,1)="0"),"",MID(TEXT(入力シート!J96,"00#"),2,1))</f>
        <v/>
      </c>
      <c r="AG53" s="488" t="str">
        <f>+IF(AND(AF53="",MID(TEXT(入力シート!J96,"00#"),3,1)="0"),"",MID(TEXT(入力シート!J96,"00#"),3,1))</f>
        <v/>
      </c>
      <c r="AJ53" s="1168" t="s">
        <v>168</v>
      </c>
      <c r="AK53" s="1168"/>
      <c r="AL53" s="1168"/>
      <c r="AM53" s="1168"/>
      <c r="AN53" s="1168"/>
      <c r="AO53" s="1168"/>
      <c r="AP53" s="485" t="str">
        <f>+IF(MID(TEXT(入力シート!R98,"00#"),1,1)="0","",MID(TEXT(入力シート!R98,"00#"),1,1))</f>
        <v/>
      </c>
      <c r="AQ53" s="494" t="str">
        <f>+IF(AND(AP53="",MID(TEXT(入力シート!R98,"00#"),2,1)="0"),"",MID(TEXT(入力シート!R98,"00#"),2,1))</f>
        <v/>
      </c>
      <c r="AR53" s="488" t="str">
        <f>+IF(AND(AQ53="",MID(TEXT(入力シート!R98,"00#"),3,1)="0"),"",MID(TEXT(入力シート!R98,"00#"),3,1))</f>
        <v/>
      </c>
      <c r="AT53" s="495"/>
      <c r="AU53" s="1168" t="s">
        <v>169</v>
      </c>
      <c r="AV53" s="1168"/>
      <c r="AW53" s="1168"/>
      <c r="AX53" s="1168"/>
      <c r="AY53" s="1168"/>
      <c r="AZ53" s="1168"/>
      <c r="BA53" s="485" t="str">
        <f>+IF(MID(TEXT(入力シート!R117,"00#"),1,1)="0","",MID(TEXT(入力シート!R117,"00#"),1,1))</f>
        <v/>
      </c>
      <c r="BB53" s="494" t="str">
        <f>+IF(AND(BA53="",MID(TEXT(入力シート!R117,"00#"),2,1)="0"),"",MID(TEXT(入力シート!R117,"00#"),2,1))</f>
        <v/>
      </c>
      <c r="BC53" s="488" t="str">
        <f>+IF(AND(BB53="",MID(TEXT(入力シート!R117,"00#"),3,1)="0"),"",MID(TEXT(入力シート!R117,"00#"),3,1))</f>
        <v/>
      </c>
      <c r="BD53" s="509"/>
      <c r="BE53" s="509"/>
      <c r="BF53" s="1224" t="s">
        <v>170</v>
      </c>
      <c r="BG53" s="1224"/>
      <c r="BH53" s="1224"/>
      <c r="BI53" s="1224"/>
      <c r="BJ53" s="1224"/>
      <c r="BK53" s="1224"/>
      <c r="BL53" s="1224"/>
      <c r="BM53" s="1224"/>
      <c r="BN53" s="1224"/>
      <c r="BO53" s="1224"/>
      <c r="BP53" s="1224"/>
      <c r="BQ53" s="1224"/>
      <c r="BR53" s="1224"/>
      <c r="BS53" s="1224"/>
      <c r="BT53" s="206"/>
      <c r="BU53" s="206"/>
      <c r="BV53" s="1225" t="s">
        <v>171</v>
      </c>
      <c r="BW53" s="1225"/>
      <c r="BX53" s="1225"/>
      <c r="BY53" s="1225"/>
      <c r="BZ53" s="1225"/>
      <c r="CA53" s="1225"/>
      <c r="CB53" s="1225"/>
      <c r="CC53" s="1225"/>
      <c r="CD53" s="1225"/>
      <c r="CE53" s="1225"/>
      <c r="CF53" s="1225" t="s">
        <v>172</v>
      </c>
      <c r="CG53" s="1225"/>
      <c r="CH53" s="1225"/>
      <c r="CI53" s="1225"/>
      <c r="CJ53" s="1225"/>
      <c r="CK53" s="1225"/>
      <c r="CL53" s="1225"/>
      <c r="CM53" s="1225"/>
      <c r="CN53" s="1225"/>
      <c r="CO53" s="1225"/>
    </row>
    <row r="54" spans="1:93" s="436" customFormat="1" ht="23.25" customHeight="1" thickBot="1">
      <c r="A54" s="69">
        <v>4</v>
      </c>
      <c r="B54" s="1226" t="s">
        <v>173</v>
      </c>
      <c r="C54" s="1227"/>
      <c r="D54" s="1227"/>
      <c r="E54" s="1227"/>
      <c r="F54" s="1227"/>
      <c r="G54" s="1228"/>
      <c r="H54" s="1229" t="str">
        <f>+IF(入力シート!I73="○",1,"")</f>
        <v/>
      </c>
      <c r="I54" s="1230"/>
      <c r="J54" s="510" t="str">
        <f>+IF(入力シート!J73="","",IF(MID(TEXT(入力シート!J73,"0000000000#"),1,1)="0","",MID(TEXT(入力シート!J73,"0000000000#"),1,1)))</f>
        <v/>
      </c>
      <c r="K54" s="511" t="str">
        <f>+IF(入力シート!J73="","",IF(AND(J54="",MID(TEXT(入力シート!J73,"0000000000#"),2,1)="0"),"",MID(TEXT(入力シート!J73,"0000000000#"),2,1)))</f>
        <v/>
      </c>
      <c r="L54" s="512" t="str">
        <f>+IF(入力シート!J73="","",IF(AND(K54="",MID(TEXT(入力シート!J73,"0000000000#"),3,1)="0"),"",MID(TEXT(入力シート!J73,"0000000000#"),3,1)))</f>
        <v/>
      </c>
      <c r="M54" s="513" t="str">
        <f>+IF(入力シート!J73="","",IF(AND(L54="",MID(TEXT(入力シート!J73,"0000000000#"),4,1)="0"),"",MID(TEXT(入力シート!J73,"0000000000#"),4,1)))</f>
        <v/>
      </c>
      <c r="N54" s="511" t="str">
        <f>+IF(入力シート!J73="","",IF(AND(M54="",MID(TEXT(入力シート!J73,"0000000000#"),5,1)="0"),"",MID(TEXT(入力シート!J73,"0000000000#"),5,1)))</f>
        <v/>
      </c>
      <c r="O54" s="512" t="str">
        <f>+IF(入力シート!J73="","",IF(AND(N54="",MID(TEXT(入力シート!J73,"0000000000#"),6,1)="0"),"",MID(TEXT(入力シート!J73,"0000000000#"),6,1)))</f>
        <v/>
      </c>
      <c r="P54" s="513" t="str">
        <f>+IF(入力シート!J73="","",IF(AND(O54="",MID(TEXT(入力シート!J73,"0000000000#"),7,1)="0"),"",MID(TEXT(入力シート!J73,"0000000000#"),7,1)))</f>
        <v/>
      </c>
      <c r="Q54" s="511" t="str">
        <f>+IF(入力シート!J73="","",IF(AND(P54="",MID(TEXT(入力シート!J73,"0000000000#"),8,1)="0"),"",MID(TEXT(入力シート!J73,"0000000000#"),8,1)))</f>
        <v/>
      </c>
      <c r="R54" s="512" t="str">
        <f>+IF(入力シート!J73="","",IF(AND(Q54="",MID(TEXT(入力シート!J73,"0000000000#"),9,1)="0"),"",MID(TEXT(入力シート!J73,"0000000000#"),9,1)))</f>
        <v/>
      </c>
      <c r="S54" s="513" t="str">
        <f>+IF(入力シート!J73="","",IF(AND(R54="",MID(TEXT(入力シート!J73,"0000000000#"),10,1)="0"),"",MID(TEXT(入力シート!J73,"0000000000#"),10,1)))</f>
        <v/>
      </c>
      <c r="T54" s="514" t="str">
        <f>+IF(入力シート!J73="","",IF(AND(S54="",MID(TEXT(入力シート!J73,"0000000000#"),11,1)="0"),"",MID(TEXT(入力シート!J73,"0000000000#"),11,1)))</f>
        <v/>
      </c>
      <c r="U54" s="515" t="str">
        <f>+IF(入力シート!O73="","",IF(LEFT(TEXT(入力シート!O73,"0#"),1)="0","",LEFT(TEXT(入力シート!O73,"0#"),1)))</f>
        <v/>
      </c>
      <c r="V54" s="507" t="str">
        <f>+IF(入力シート!O73="","",RIGHT(TEXT(入力シート!O73,"0#"),1))</f>
        <v/>
      </c>
      <c r="W54" s="264"/>
      <c r="X54" s="264"/>
      <c r="Y54" s="1167"/>
      <c r="Z54" s="1167"/>
      <c r="AA54" s="1167"/>
      <c r="AB54" s="1167"/>
      <c r="AC54" s="1102" t="s">
        <v>174</v>
      </c>
      <c r="AD54" s="1102"/>
      <c r="AE54" s="485" t="str">
        <f>+IF(MID(TEXT(入力シート!J97,"00#"),1,1)="0","",MID(TEXT(入力シート!J97,"00#"),1,1))</f>
        <v/>
      </c>
      <c r="AF54" s="494" t="str">
        <f>+IF(AND(AE54="",MID(TEXT(入力シート!J97,"00#"),2,1)="0"),"",MID(TEXT(入力シート!J97,"00#"),2,1))</f>
        <v/>
      </c>
      <c r="AG54" s="488" t="str">
        <f>+IF(AND(AF54="",MID(TEXT(入力シート!J97,"00#"),3,1)="0"),"",MID(TEXT(入力シート!J97,"00#"),3,1))</f>
        <v/>
      </c>
      <c r="AJ54" s="1168" t="s">
        <v>175</v>
      </c>
      <c r="AK54" s="1168"/>
      <c r="AL54" s="1168"/>
      <c r="AM54" s="1168"/>
      <c r="AN54" s="1168"/>
      <c r="AO54" s="1168"/>
      <c r="AP54" s="485" t="str">
        <f>+IF(MID(TEXT(入力シート!R99,"00#"),1,1)="0","",MID(TEXT(入力シート!R99,"00#"),1,1))</f>
        <v/>
      </c>
      <c r="AQ54" s="494" t="str">
        <f>+IF(AND(AP54="",MID(TEXT(入力シート!R99,"00#"),2,1)="0"),"",MID(TEXT(入力シート!R99,"00#"),2,1))</f>
        <v/>
      </c>
      <c r="AR54" s="488" t="str">
        <f>+IF(AND(AQ54="",MID(TEXT(入力シート!R99,"00#"),3,1)="0"),"",MID(TEXT(入力シート!R99,"00#"),3,1))</f>
        <v/>
      </c>
      <c r="AT54" s="495"/>
      <c r="AU54" s="1168" t="s">
        <v>176</v>
      </c>
      <c r="AV54" s="1168"/>
      <c r="AW54" s="1168"/>
      <c r="AX54" s="1168"/>
      <c r="AY54" s="1168"/>
      <c r="AZ54" s="1168"/>
      <c r="BA54" s="485" t="str">
        <f>+IF(MID(TEXT(入力シート!Z96,"00#"),1,1)="0","",MID(TEXT(入力シート!Z96,"00#"),1,1))</f>
        <v/>
      </c>
      <c r="BB54" s="494" t="str">
        <f>+IF(AND(BA54="",MID(TEXT(入力シート!Z96,"00#"),2,1)="0"),"",MID(TEXT(入力シート!Z96,"00#"),2,1))</f>
        <v/>
      </c>
      <c r="BC54" s="488" t="str">
        <f>+IF(AND(BB54="",MID(TEXT(入力シート!Z96,"00#"),3,1)="0"),"",MID(TEXT(入力シート!Z96,"00#"),3,1))</f>
        <v/>
      </c>
      <c r="BD54" s="509"/>
      <c r="BE54" s="509"/>
      <c r="BF54" s="1260" t="s">
        <v>177</v>
      </c>
      <c r="BG54" s="1260"/>
      <c r="BH54" s="1260"/>
      <c r="BI54" s="1260"/>
      <c r="BJ54" s="1260"/>
      <c r="BK54" s="1260"/>
      <c r="BL54" s="516" t="str">
        <f>+IF(入力シート!J118="○",1,"")</f>
        <v/>
      </c>
      <c r="BM54" s="1224" t="s">
        <v>178</v>
      </c>
      <c r="BN54" s="1224"/>
      <c r="BO54" s="1224"/>
      <c r="BP54" s="1224"/>
      <c r="BQ54" s="1224"/>
      <c r="BR54" s="1224"/>
      <c r="BS54" s="516" t="str">
        <f>+IF(入力シート!J128="○",1,"")</f>
        <v/>
      </c>
      <c r="BT54" s="206"/>
      <c r="BU54" s="206"/>
      <c r="BV54" s="1225" t="s">
        <v>179</v>
      </c>
      <c r="BW54" s="1225"/>
      <c r="BX54" s="1225"/>
      <c r="BY54" s="1225"/>
      <c r="BZ54" s="1225"/>
      <c r="CA54" s="1225"/>
      <c r="CB54" s="1225"/>
      <c r="CC54" s="1225"/>
      <c r="CD54" s="1225"/>
      <c r="CE54" s="517" t="str">
        <f>+IF(入力シート!J139="○",1,"")</f>
        <v/>
      </c>
      <c r="CF54" s="1225" t="s">
        <v>180</v>
      </c>
      <c r="CG54" s="1225"/>
      <c r="CH54" s="1225"/>
      <c r="CI54" s="1225"/>
      <c r="CJ54" s="1225"/>
      <c r="CK54" s="1225"/>
      <c r="CL54" s="1225"/>
      <c r="CM54" s="1225"/>
      <c r="CN54" s="1225"/>
      <c r="CO54" s="517" t="str">
        <f>+IF(入力シート!J147="○",1,"")</f>
        <v/>
      </c>
    </row>
    <row r="55" spans="1:93" s="436" customFormat="1" ht="23.25" customHeight="1">
      <c r="A55" s="69">
        <v>5</v>
      </c>
      <c r="B55" s="1261" t="s">
        <v>181</v>
      </c>
      <c r="C55" s="1262"/>
      <c r="D55" s="1262"/>
      <c r="E55" s="1262"/>
      <c r="F55" s="1262"/>
      <c r="G55" s="1263"/>
      <c r="H55" s="1229" t="str">
        <f>+IF(入力シート!I74="○",1,"")</f>
        <v/>
      </c>
      <c r="I55" s="1230"/>
      <c r="J55" s="1264"/>
      <c r="K55" s="1265"/>
      <c r="L55" s="1265"/>
      <c r="M55" s="1265"/>
      <c r="N55" s="1265"/>
      <c r="O55" s="1265"/>
      <c r="P55" s="1265"/>
      <c r="Q55" s="1265"/>
      <c r="R55" s="1265"/>
      <c r="S55" s="1266"/>
      <c r="T55" s="518" t="str">
        <f>+IF(入力シート!N74="○",1,"")</f>
        <v/>
      </c>
      <c r="U55" s="506" t="str">
        <f>+IF(入力シート!O74="","",IF(LEFT(TEXT(入力シート!O74,"0#"),1)="0","",LEFT(TEXT(入力シート!O74,"0#"),1)))</f>
        <v/>
      </c>
      <c r="V55" s="507" t="str">
        <f>+IF(入力シート!O74="","",RIGHT(TEXT(入力シート!O74,"0#"),1))</f>
        <v/>
      </c>
      <c r="W55" s="264"/>
      <c r="X55" s="264"/>
      <c r="Y55" s="1167" t="s">
        <v>182</v>
      </c>
      <c r="Z55" s="1167"/>
      <c r="AA55" s="1167"/>
      <c r="AB55" s="1167"/>
      <c r="AC55" s="1102" t="s">
        <v>167</v>
      </c>
      <c r="AD55" s="1102"/>
      <c r="AE55" s="485" t="str">
        <f>+IF(MID(TEXT(入力シート!J98,"00#"),1,1)="0","",MID(TEXT(入力シート!J98,"00#"),1,1))</f>
        <v/>
      </c>
      <c r="AF55" s="494" t="str">
        <f>+IF(AND(AE55="",MID(TEXT(入力シート!J98,"00#"),2,1)="0"),"",MID(TEXT(入力シート!J98,"00#"),2,1))</f>
        <v/>
      </c>
      <c r="AG55" s="488" t="str">
        <f>+IF(AND(AF55="",MID(TEXT(入力シート!J98,"00#"),3,1)="0"),"",MID(TEXT(入力シート!J98,"00#"),3,1))</f>
        <v/>
      </c>
      <c r="AJ55" s="1168" t="s">
        <v>183</v>
      </c>
      <c r="AK55" s="1168"/>
      <c r="AL55" s="1168"/>
      <c r="AM55" s="1168"/>
      <c r="AN55" s="1168"/>
      <c r="AO55" s="1168"/>
      <c r="AP55" s="485" t="str">
        <f>+IF(MID(TEXT(入力シート!R100,"00#"),1,1)="0","",MID(TEXT(入力シート!R100,"00#"),1,1))</f>
        <v/>
      </c>
      <c r="AQ55" s="494" t="str">
        <f>+IF(AND(AP55="",MID(TEXT(入力シート!R100,"00#"),2,1)="0"),"",MID(TEXT(入力シート!R100,"00#"),2,1))</f>
        <v/>
      </c>
      <c r="AR55" s="488" t="str">
        <f>+IF(AND(AQ55="",MID(TEXT(入力シート!R100,"00#"),3,1)="0"),"",MID(TEXT(入力シート!R100,"00#"),3,1))</f>
        <v/>
      </c>
      <c r="AT55" s="495"/>
      <c r="AU55" s="1168" t="s">
        <v>184</v>
      </c>
      <c r="AV55" s="1168"/>
      <c r="AW55" s="1168"/>
      <c r="AX55" s="1168"/>
      <c r="AY55" s="1168"/>
      <c r="AZ55" s="1168"/>
      <c r="BA55" s="485" t="str">
        <f>+IF(MID(TEXT(入力シート!Z97,"00#"),1,1)="0","",MID(TEXT(入力シート!Z97,"00#"),1,1))</f>
        <v/>
      </c>
      <c r="BB55" s="494" t="str">
        <f>+IF(AND(BA55="",MID(TEXT(入力シート!Z97,"00#"),2,1)="0"),"",MID(TEXT(入力シート!Z97,"00#"),2,1))</f>
        <v/>
      </c>
      <c r="BC55" s="488" t="str">
        <f>+IF(AND(BB55="",MID(TEXT(入力シート!Z97,"00#"),3,1)="0"),"",MID(TEXT(入力シート!Z97,"00#"),3,1))</f>
        <v/>
      </c>
      <c r="BD55" s="509"/>
      <c r="BE55" s="509"/>
      <c r="BF55" s="1255" t="s">
        <v>185</v>
      </c>
      <c r="BG55" s="1255"/>
      <c r="BH55" s="1255"/>
      <c r="BI55" s="1255"/>
      <c r="BJ55" s="1255"/>
      <c r="BK55" s="1255"/>
      <c r="BL55" s="516" t="str">
        <f>+IF(入力シート!J119="○",1,"")</f>
        <v/>
      </c>
      <c r="BM55" s="1256" t="s">
        <v>186</v>
      </c>
      <c r="BN55" s="1256"/>
      <c r="BO55" s="1256"/>
      <c r="BP55" s="1256"/>
      <c r="BQ55" s="1256"/>
      <c r="BR55" s="1256"/>
      <c r="BS55" s="516" t="str">
        <f>+IF(入力シート!J129="○",1,"")</f>
        <v/>
      </c>
      <c r="BT55" s="206"/>
      <c r="BU55" s="206"/>
      <c r="BV55" s="1225" t="s">
        <v>187</v>
      </c>
      <c r="BW55" s="1225"/>
      <c r="BX55" s="1225"/>
      <c r="BY55" s="1225"/>
      <c r="BZ55" s="1225"/>
      <c r="CA55" s="1225"/>
      <c r="CB55" s="1225"/>
      <c r="CC55" s="1225"/>
      <c r="CD55" s="1225"/>
      <c r="CE55" s="517" t="str">
        <f>+IF(入力シート!J140="○",1,"")</f>
        <v/>
      </c>
      <c r="CF55" s="1225" t="s">
        <v>188</v>
      </c>
      <c r="CG55" s="1225"/>
      <c r="CH55" s="1225"/>
      <c r="CI55" s="1225"/>
      <c r="CJ55" s="1225"/>
      <c r="CK55" s="1225"/>
      <c r="CL55" s="1225"/>
      <c r="CM55" s="1225"/>
      <c r="CN55" s="1225"/>
      <c r="CO55" s="517" t="str">
        <f>+IF(入力シート!J148="○",1,"")</f>
        <v/>
      </c>
    </row>
    <row r="56" spans="1:93" s="436" customFormat="1" ht="23.25" customHeight="1">
      <c r="A56" s="69">
        <v>6</v>
      </c>
      <c r="B56" s="1257" t="s">
        <v>189</v>
      </c>
      <c r="C56" s="1258"/>
      <c r="D56" s="1258"/>
      <c r="E56" s="1258"/>
      <c r="F56" s="1258"/>
      <c r="G56" s="1259"/>
      <c r="H56" s="1229" t="str">
        <f>+IF(入力シート!I75="○",1,"")</f>
        <v/>
      </c>
      <c r="I56" s="1230"/>
      <c r="J56" s="1267"/>
      <c r="K56" s="1268"/>
      <c r="L56" s="1268"/>
      <c r="M56" s="1268"/>
      <c r="N56" s="1268"/>
      <c r="O56" s="1268"/>
      <c r="P56" s="1268"/>
      <c r="Q56" s="1268"/>
      <c r="R56" s="1268"/>
      <c r="S56" s="1269"/>
      <c r="T56" s="505" t="str">
        <f>+IF(入力シート!N75="○",1,"")</f>
        <v/>
      </c>
      <c r="U56" s="506" t="str">
        <f>+IF(入力シート!O75="","",IF(LEFT(TEXT(入力シート!O75,"0#"),1)="0","",LEFT(TEXT(入力シート!O75,"0#"),1)))</f>
        <v/>
      </c>
      <c r="V56" s="507" t="str">
        <f>+IF(入力シート!O75="","",RIGHT(TEXT(入力シート!O75,"0#"),1))</f>
        <v/>
      </c>
      <c r="W56" s="264"/>
      <c r="X56" s="264"/>
      <c r="Y56" s="1167"/>
      <c r="Z56" s="1167"/>
      <c r="AA56" s="1167"/>
      <c r="AB56" s="1167"/>
      <c r="AC56" s="1102" t="s">
        <v>174</v>
      </c>
      <c r="AD56" s="1102"/>
      <c r="AE56" s="485" t="str">
        <f>+IF(MID(TEXT(入力シート!J99,"00#"),1,1)="0","",MID(TEXT(入力シート!J99,"00#"),1,1))</f>
        <v/>
      </c>
      <c r="AF56" s="494" t="str">
        <f>+IF(AND(AE56="",MID(TEXT(入力シート!J99,"00#"),2,1)="0"),"",MID(TEXT(入力シート!J99,"00#"),2,1))</f>
        <v/>
      </c>
      <c r="AG56" s="488" t="str">
        <f>+IF(AND(AF56="",MID(TEXT(入力シート!J99,"00#"),3,1)="0"),"",MID(TEXT(入力シート!J99,"00#"),3,1))</f>
        <v/>
      </c>
      <c r="AJ56" s="1168" t="s">
        <v>190</v>
      </c>
      <c r="AK56" s="1168"/>
      <c r="AL56" s="1168"/>
      <c r="AM56" s="1168"/>
      <c r="AN56" s="1168"/>
      <c r="AO56" s="1168"/>
      <c r="AP56" s="485" t="str">
        <f>+IF(MID(TEXT(入力シート!R101,"00#"),1,1)="0","",MID(TEXT(入力シート!R101,"00#"),1,1))</f>
        <v/>
      </c>
      <c r="AQ56" s="494" t="str">
        <f>+IF(AND(AP56="",MID(TEXT(入力シート!R101,"00#"),2,1)="0"),"",MID(TEXT(入力シート!R101,"00#"),2,1))</f>
        <v/>
      </c>
      <c r="AR56" s="488" t="str">
        <f>+IF(AND(AQ56="",MID(TEXT(入力シート!R101,"00#"),3,1)="0"),"",MID(TEXT(入力シート!R101,"00#"),3,1))</f>
        <v/>
      </c>
      <c r="AT56" s="495"/>
      <c r="AU56" s="1168" t="s">
        <v>191</v>
      </c>
      <c r="AV56" s="1168"/>
      <c r="AW56" s="1168"/>
      <c r="AX56" s="1168"/>
      <c r="AY56" s="1168"/>
      <c r="AZ56" s="1168"/>
      <c r="BA56" s="485" t="str">
        <f>+IF(MID(TEXT(入力シート!Z98,"00#"),1,1)="0","",MID(TEXT(入力シート!Z98,"00#"),1,1))</f>
        <v/>
      </c>
      <c r="BB56" s="494" t="str">
        <f>+IF(AND(BA56="",MID(TEXT(入力シート!Z98,"00#"),2,1)="0"),"",MID(TEXT(入力シート!Z98,"00#"),2,1))</f>
        <v/>
      </c>
      <c r="BC56" s="488" t="str">
        <f>+IF(AND(BB56="",MID(TEXT(入力シート!Z98,"00#"),3,1)="0"),"",MID(TEXT(入力シート!Z98,"00#"),3,1))</f>
        <v/>
      </c>
      <c r="BD56" s="509"/>
      <c r="BE56" s="509"/>
      <c r="BF56" s="1255" t="s">
        <v>192</v>
      </c>
      <c r="BG56" s="1255"/>
      <c r="BH56" s="1255"/>
      <c r="BI56" s="1255"/>
      <c r="BJ56" s="1255"/>
      <c r="BK56" s="1255"/>
      <c r="BL56" s="516" t="str">
        <f>+IF(入力シート!J120="○",1,"")</f>
        <v/>
      </c>
      <c r="BM56" s="1255" t="s">
        <v>193</v>
      </c>
      <c r="BN56" s="1255"/>
      <c r="BO56" s="1255"/>
      <c r="BP56" s="1255"/>
      <c r="BQ56" s="1255"/>
      <c r="BR56" s="1255"/>
      <c r="BS56" s="516" t="str">
        <f>+IF(入力シート!J130="○",1,"")</f>
        <v/>
      </c>
      <c r="BT56" s="206"/>
      <c r="BU56" s="206"/>
      <c r="BV56" s="1225" t="s">
        <v>194</v>
      </c>
      <c r="BW56" s="1225"/>
      <c r="BX56" s="1225"/>
      <c r="BY56" s="1225"/>
      <c r="BZ56" s="1225"/>
      <c r="CA56" s="1225"/>
      <c r="CB56" s="1225"/>
      <c r="CC56" s="1225"/>
      <c r="CD56" s="1225"/>
      <c r="CE56" s="517" t="str">
        <f>+IF(入力シート!J141="○",1,"")</f>
        <v/>
      </c>
      <c r="CF56" s="1225" t="s">
        <v>195</v>
      </c>
      <c r="CG56" s="1225"/>
      <c r="CH56" s="1225"/>
      <c r="CI56" s="1225"/>
      <c r="CJ56" s="1225"/>
      <c r="CK56" s="1225"/>
      <c r="CL56" s="1225"/>
      <c r="CM56" s="1225"/>
      <c r="CN56" s="1225"/>
      <c r="CO56" s="517" t="str">
        <f>+IF(入力シート!J149="○",1,"")</f>
        <v/>
      </c>
    </row>
    <row r="57" spans="1:93" s="436" customFormat="1" ht="23.25" customHeight="1">
      <c r="A57" s="69">
        <v>7</v>
      </c>
      <c r="B57" s="1257" t="s">
        <v>196</v>
      </c>
      <c r="C57" s="1258"/>
      <c r="D57" s="1258"/>
      <c r="E57" s="1258"/>
      <c r="F57" s="1258"/>
      <c r="G57" s="1259"/>
      <c r="H57" s="1229" t="str">
        <f>+IF(入力シート!I76="○",1,"")</f>
        <v/>
      </c>
      <c r="I57" s="1230"/>
      <c r="J57" s="1267"/>
      <c r="K57" s="1268"/>
      <c r="L57" s="1268"/>
      <c r="M57" s="1268"/>
      <c r="N57" s="1268"/>
      <c r="O57" s="1268"/>
      <c r="P57" s="1268"/>
      <c r="Q57" s="1268"/>
      <c r="R57" s="1268"/>
      <c r="S57" s="1269"/>
      <c r="T57" s="505" t="str">
        <f>+IF(入力シート!N76="○",1,"")</f>
        <v/>
      </c>
      <c r="U57" s="506" t="str">
        <f>+IF(入力シート!O76="","",IF(LEFT(TEXT(入力シート!O76,"0#"),1)="0","",LEFT(TEXT(入力シート!O76,"0#"),1)))</f>
        <v/>
      </c>
      <c r="V57" s="507" t="str">
        <f>+IF(入力シート!O76="","",RIGHT(TEXT(入力シート!O76,"0#"),1))</f>
        <v/>
      </c>
      <c r="W57" s="264"/>
      <c r="X57" s="264"/>
      <c r="Y57" s="1167" t="s">
        <v>197</v>
      </c>
      <c r="Z57" s="1167"/>
      <c r="AA57" s="1167"/>
      <c r="AB57" s="1167"/>
      <c r="AC57" s="1102" t="s">
        <v>167</v>
      </c>
      <c r="AD57" s="1102"/>
      <c r="AE57" s="485" t="str">
        <f>+IF(MID(TEXT(入力シート!J100,"00#"),1,1)="0","",MID(TEXT(入力シート!J100,"00#"),1,1))</f>
        <v/>
      </c>
      <c r="AF57" s="494" t="str">
        <f>+IF(AND(AE57="",MID(TEXT(入力シート!J100,"00#"),2,1)="0"),"",MID(TEXT(入力シート!J100,"00#"),2,1))</f>
        <v/>
      </c>
      <c r="AG57" s="488" t="str">
        <f>+IF(AND(AF57="",MID(TEXT(入力シート!J100,"00#"),3,1)="0"),"",MID(TEXT(入力シート!J100,"00#"),3,1))</f>
        <v/>
      </c>
      <c r="AJ57" s="1168" t="s">
        <v>198</v>
      </c>
      <c r="AK57" s="1168"/>
      <c r="AL57" s="1168"/>
      <c r="AM57" s="1168"/>
      <c r="AN57" s="1168"/>
      <c r="AO57" s="1168"/>
      <c r="AP57" s="485" t="str">
        <f>+IF(MID(TEXT(入力シート!R102,"00#"),1,1)="0","",MID(TEXT(入力シート!R102,"00#"),1,1))</f>
        <v/>
      </c>
      <c r="AQ57" s="494" t="str">
        <f>+IF(AND(AP57="",MID(TEXT(入力シート!R102,"00#"),2,1)="0"),"",MID(TEXT(入力シート!R102,"00#"),2,1))</f>
        <v/>
      </c>
      <c r="AR57" s="488" t="str">
        <f>+IF(AND(AQ57="",MID(TEXT(入力シート!R102,"00#"),3,1)="0"),"",MID(TEXT(入力シート!R102,"00#"),3,1))</f>
        <v/>
      </c>
      <c r="AT57" s="495"/>
      <c r="AU57" s="1168" t="s">
        <v>199</v>
      </c>
      <c r="AV57" s="1168"/>
      <c r="AW57" s="1168"/>
      <c r="AX57" s="1168"/>
      <c r="AY57" s="1168"/>
      <c r="AZ57" s="1168"/>
      <c r="BA57" s="485" t="str">
        <f>+IF(MID(TEXT(入力シート!Z99,"00#"),1,1)="0","",MID(TEXT(入力シート!Z99,"00#"),1,1))</f>
        <v/>
      </c>
      <c r="BB57" s="494" t="str">
        <f>+IF(AND(BA57="",MID(TEXT(入力シート!Z99,"00#"),2,1)="0"),"",MID(TEXT(入力シート!Z99,"00#"),2,1))</f>
        <v/>
      </c>
      <c r="BC57" s="488" t="str">
        <f>+IF(AND(BB57="",MID(TEXT(入力シート!Z99,"00#"),3,1)="0"),"",MID(TEXT(入力シート!Z99,"00#"),3,1))</f>
        <v/>
      </c>
      <c r="BD57" s="509"/>
      <c r="BE57" s="509"/>
      <c r="BF57" s="1255" t="s">
        <v>200</v>
      </c>
      <c r="BG57" s="1255"/>
      <c r="BH57" s="1255"/>
      <c r="BI57" s="1255"/>
      <c r="BJ57" s="1255"/>
      <c r="BK57" s="1255"/>
      <c r="BL57" s="516" t="str">
        <f>+IF(入力シート!J121="○",1,"")</f>
        <v/>
      </c>
      <c r="BM57" s="1255" t="s">
        <v>201</v>
      </c>
      <c r="BN57" s="1255"/>
      <c r="BO57" s="1255"/>
      <c r="BP57" s="1255"/>
      <c r="BQ57" s="1255"/>
      <c r="BR57" s="1255"/>
      <c r="BS57" s="516" t="str">
        <f>+IF(入力シート!J131="○",1,"")</f>
        <v/>
      </c>
      <c r="BT57" s="206"/>
      <c r="BU57" s="206"/>
      <c r="BV57" s="1225" t="s">
        <v>202</v>
      </c>
      <c r="BW57" s="1225"/>
      <c r="BX57" s="1225"/>
      <c r="BY57" s="1225"/>
      <c r="BZ57" s="1225"/>
      <c r="CA57" s="1225"/>
      <c r="CB57" s="1225"/>
      <c r="CC57" s="1225"/>
      <c r="CD57" s="1225"/>
      <c r="CE57" s="517" t="str">
        <f>+IF(入力シート!J142="○",1,"")</f>
        <v/>
      </c>
      <c r="CF57" s="1225" t="s">
        <v>203</v>
      </c>
      <c r="CG57" s="1225"/>
      <c r="CH57" s="1225"/>
      <c r="CI57" s="1225"/>
      <c r="CJ57" s="1225"/>
      <c r="CK57" s="1225"/>
      <c r="CL57" s="1225"/>
      <c r="CM57" s="1225"/>
      <c r="CN57" s="1225"/>
      <c r="CO57" s="517" t="str">
        <f>+IF(入力シート!J150="○",1,"")</f>
        <v/>
      </c>
    </row>
    <row r="58" spans="1:93" s="436" customFormat="1" ht="23.25" customHeight="1">
      <c r="A58" s="69">
        <v>8</v>
      </c>
      <c r="B58" s="1257" t="s">
        <v>204</v>
      </c>
      <c r="C58" s="1258"/>
      <c r="D58" s="1258"/>
      <c r="E58" s="1258"/>
      <c r="F58" s="1258"/>
      <c r="G58" s="1259"/>
      <c r="H58" s="1229" t="str">
        <f>+IF(入力シート!I77="○",1,"")</f>
        <v/>
      </c>
      <c r="I58" s="1230"/>
      <c r="J58" s="1267"/>
      <c r="K58" s="1268"/>
      <c r="L58" s="1268"/>
      <c r="M58" s="1268"/>
      <c r="N58" s="1268"/>
      <c r="O58" s="1268"/>
      <c r="P58" s="1268"/>
      <c r="Q58" s="1268"/>
      <c r="R58" s="1268"/>
      <c r="S58" s="1269"/>
      <c r="T58" s="505" t="str">
        <f>+IF(入力シート!N77="○",1,"")</f>
        <v/>
      </c>
      <c r="U58" s="506" t="str">
        <f>+IF(入力シート!O77="","",IF(LEFT(TEXT(入力シート!O77,"0#"),1)="0","",LEFT(TEXT(入力シート!O77,"0#"),1)))</f>
        <v/>
      </c>
      <c r="V58" s="507" t="str">
        <f>+IF(入力シート!O77="","",RIGHT(TEXT(入力シート!O77,"0#"),1))</f>
        <v/>
      </c>
      <c r="W58" s="264"/>
      <c r="X58" s="264"/>
      <c r="Y58" s="1167"/>
      <c r="Z58" s="1167"/>
      <c r="AA58" s="1167"/>
      <c r="AB58" s="1167"/>
      <c r="AC58" s="1102" t="s">
        <v>174</v>
      </c>
      <c r="AD58" s="1102"/>
      <c r="AE58" s="485" t="str">
        <f>+IF(MID(TEXT(入力シート!J101,"00#"),1,1)="0","",MID(TEXT(入力シート!J101,"00#"),1,1))</f>
        <v/>
      </c>
      <c r="AF58" s="494" t="str">
        <f>+IF(AND(AE58="",MID(TEXT(入力シート!J101,"00#"),2,1)="0"),"",MID(TEXT(入力シート!J101,"00#"),2,1))</f>
        <v/>
      </c>
      <c r="AG58" s="488" t="str">
        <f>+IF(AND(AF58="",MID(TEXT(入力シート!J101,"00#"),3,1)="0"),"",MID(TEXT(入力シート!J101,"00#"),3,1))</f>
        <v/>
      </c>
      <c r="AJ58" s="1168" t="s">
        <v>205</v>
      </c>
      <c r="AK58" s="1168"/>
      <c r="AL58" s="1168"/>
      <c r="AM58" s="1168"/>
      <c r="AN58" s="1168"/>
      <c r="AO58" s="1168"/>
      <c r="AP58" s="485" t="str">
        <f>+IF(MID(TEXT(入力シート!R103,"00#"),1,1)="0","",MID(TEXT(入力シート!R103,"00#"),1,1))</f>
        <v/>
      </c>
      <c r="AQ58" s="494" t="str">
        <f>+IF(AND(AP58="",MID(TEXT(入力シート!R103,"00#"),2,1)="0"),"",MID(TEXT(入力シート!R103,"00#"),2,1))</f>
        <v/>
      </c>
      <c r="AR58" s="488" t="str">
        <f>+IF(AND(AQ58="",MID(TEXT(入力シート!R103,"00#"),3,1)="0"),"",MID(TEXT(入力シート!R103,"00#"),3,1))</f>
        <v/>
      </c>
      <c r="AT58" s="495"/>
      <c r="AU58" s="1168" t="s">
        <v>206</v>
      </c>
      <c r="AV58" s="1168"/>
      <c r="AW58" s="1168"/>
      <c r="AX58" s="1168"/>
      <c r="AY58" s="1168"/>
      <c r="AZ58" s="1168"/>
      <c r="BA58" s="485" t="str">
        <f>+IF(MID(TEXT(入力シート!Z100,"00#"),1,1)="0","",MID(TEXT(入力シート!Z100,"00#"),1,1))</f>
        <v/>
      </c>
      <c r="BB58" s="494" t="str">
        <f>+IF(AND(BA58="",MID(TEXT(入力シート!Z100,"00#"),2,1)="0"),"",MID(TEXT(入力シート!Z100,"00#"),2,1))</f>
        <v/>
      </c>
      <c r="BC58" s="488" t="str">
        <f>+IF(AND(BB58="",MID(TEXT(入力シート!Z100,"00#"),3,1)="0"),"",MID(TEXT(入力シート!Z100,"00#"),3,1))</f>
        <v/>
      </c>
      <c r="BD58" s="509"/>
      <c r="BE58" s="509"/>
      <c r="BF58" s="1255" t="s">
        <v>207</v>
      </c>
      <c r="BG58" s="1255"/>
      <c r="BH58" s="1255"/>
      <c r="BI58" s="1255"/>
      <c r="BJ58" s="1255"/>
      <c r="BK58" s="1255"/>
      <c r="BL58" s="516" t="str">
        <f>+IF(入力シート!J122="○",1,"")</f>
        <v/>
      </c>
      <c r="BM58" s="1256" t="s">
        <v>208</v>
      </c>
      <c r="BN58" s="1256"/>
      <c r="BO58" s="1256"/>
      <c r="BP58" s="1256"/>
      <c r="BQ58" s="1256"/>
      <c r="BR58" s="1256"/>
      <c r="BS58" s="516" t="str">
        <f>+IF(入力シート!J132="○",1,"")</f>
        <v/>
      </c>
      <c r="BT58" s="206"/>
      <c r="BU58" s="206"/>
      <c r="BV58" s="1273" t="s">
        <v>209</v>
      </c>
      <c r="BW58" s="1273"/>
      <c r="BX58" s="1273"/>
      <c r="BY58" s="1273"/>
      <c r="BZ58" s="1273"/>
      <c r="CA58" s="1273"/>
      <c r="CB58" s="1273"/>
      <c r="CC58" s="1273"/>
      <c r="CD58" s="1273"/>
      <c r="CE58" s="517" t="str">
        <f>+IF(入力シート!J143="○",1,"")</f>
        <v/>
      </c>
      <c r="CF58" s="1225" t="s">
        <v>210</v>
      </c>
      <c r="CG58" s="1225"/>
      <c r="CH58" s="1225"/>
      <c r="CI58" s="1225"/>
      <c r="CJ58" s="1225"/>
      <c r="CK58" s="1225"/>
      <c r="CL58" s="1225"/>
      <c r="CM58" s="1225"/>
      <c r="CN58" s="1225"/>
      <c r="CO58" s="517" t="str">
        <f>+IF(入力シート!J151="○",1,"")</f>
        <v/>
      </c>
    </row>
    <row r="59" spans="1:93" s="436" customFormat="1" ht="23.25" customHeight="1">
      <c r="A59" s="69">
        <v>9</v>
      </c>
      <c r="B59" s="1257" t="s">
        <v>211</v>
      </c>
      <c r="C59" s="1258"/>
      <c r="D59" s="1258"/>
      <c r="E59" s="1258"/>
      <c r="F59" s="1258"/>
      <c r="G59" s="1259"/>
      <c r="H59" s="1229" t="str">
        <f>+IF(入力シート!I78="○",1,"")</f>
        <v/>
      </c>
      <c r="I59" s="1230"/>
      <c r="J59" s="1267"/>
      <c r="K59" s="1268"/>
      <c r="L59" s="1268"/>
      <c r="M59" s="1268"/>
      <c r="N59" s="1268"/>
      <c r="O59" s="1268"/>
      <c r="P59" s="1268"/>
      <c r="Q59" s="1268"/>
      <c r="R59" s="1268"/>
      <c r="S59" s="1269"/>
      <c r="T59" s="505" t="str">
        <f>+IF(入力シート!N78="○",1,"")</f>
        <v/>
      </c>
      <c r="U59" s="506" t="str">
        <f>+IF(入力シート!O78="","",IF(LEFT(TEXT(入力シート!O78,"0#"),1)="0","",LEFT(TEXT(入力シート!O78,"0#"),1)))</f>
        <v/>
      </c>
      <c r="V59" s="507" t="str">
        <f>+IF(入力シート!O78="","",RIGHT(TEXT(入力シート!O78,"0#"),1))</f>
        <v/>
      </c>
      <c r="W59" s="264"/>
      <c r="X59" s="264"/>
      <c r="Y59" s="1167" t="s">
        <v>212</v>
      </c>
      <c r="Z59" s="1167"/>
      <c r="AA59" s="1167"/>
      <c r="AB59" s="1167"/>
      <c r="AC59" s="1102" t="s">
        <v>167</v>
      </c>
      <c r="AD59" s="1102"/>
      <c r="AE59" s="485" t="str">
        <f>+IF(MID(TEXT(入力シート!J102,"00#"),1,1)="0","",MID(TEXT(入力シート!J102,"00#"),1,1))</f>
        <v/>
      </c>
      <c r="AF59" s="494" t="str">
        <f>+IF(AND(AE59="",MID(TEXT(入力シート!J102,"00#"),2,1)="0"),"",MID(TEXT(入力シート!J102,"00#"),2,1))</f>
        <v/>
      </c>
      <c r="AG59" s="488" t="str">
        <f>+IF(AND(AF59="",MID(TEXT(入力シート!J102,"00#"),3,1)="0"),"",MID(TEXT(入力シート!J102,"00#"),3,1))</f>
        <v/>
      </c>
      <c r="AJ59" s="1168" t="s">
        <v>213</v>
      </c>
      <c r="AK59" s="1168"/>
      <c r="AL59" s="1168"/>
      <c r="AM59" s="1168"/>
      <c r="AN59" s="1168"/>
      <c r="AO59" s="1168"/>
      <c r="AP59" s="485" t="str">
        <f>+IF(MID(TEXT(入力シート!R104,"00#"),1,1)="0","",MID(TEXT(入力シート!R104,"00#"),1,1))</f>
        <v/>
      </c>
      <c r="AQ59" s="494" t="str">
        <f>+IF(AND(AP59="",MID(TEXT(入力シート!R104,"00#"),2,1)="0"),"",MID(TEXT(入力シート!R104,"00#"),2,1))</f>
        <v/>
      </c>
      <c r="AR59" s="488" t="str">
        <f>+IF(AND(AQ59="",MID(TEXT(入力シート!R104,"00#"),3,1)="0"),"",MID(TEXT(入力シート!R104,"00#"),3,1))</f>
        <v/>
      </c>
      <c r="AT59" s="495"/>
      <c r="AU59" s="1168" t="s">
        <v>214</v>
      </c>
      <c r="AV59" s="1168"/>
      <c r="AW59" s="1168"/>
      <c r="AX59" s="1168"/>
      <c r="AY59" s="1168"/>
      <c r="AZ59" s="1168"/>
      <c r="BA59" s="485" t="str">
        <f>+IF(MID(TEXT(入力シート!Z101,"00#"),1,1)="0","",MID(TEXT(入力シート!Z101,"00#"),1,1))</f>
        <v/>
      </c>
      <c r="BB59" s="494" t="str">
        <f>+IF(AND(BA59="",MID(TEXT(入力シート!Z101,"00#"),2,1)="0"),"",MID(TEXT(入力シート!Z101,"00#"),2,1))</f>
        <v/>
      </c>
      <c r="BC59" s="488" t="str">
        <f>+IF(AND(BB59="",MID(TEXT(入力シート!Z101,"00#"),3,1)="0"),"",MID(TEXT(入力シート!Z101,"00#"),3,1))</f>
        <v/>
      </c>
      <c r="BD59" s="509"/>
      <c r="BE59" s="509"/>
      <c r="BF59" s="1256" t="s">
        <v>215</v>
      </c>
      <c r="BG59" s="1256"/>
      <c r="BH59" s="1256"/>
      <c r="BI59" s="1256"/>
      <c r="BJ59" s="1256"/>
      <c r="BK59" s="1256"/>
      <c r="BL59" s="516" t="str">
        <f>+IF(入力シート!J123="○",1,"")</f>
        <v/>
      </c>
      <c r="BM59" s="1255" t="s">
        <v>216</v>
      </c>
      <c r="BN59" s="1255"/>
      <c r="BO59" s="1255"/>
      <c r="BP59" s="1255"/>
      <c r="BQ59" s="1255"/>
      <c r="BR59" s="1255"/>
      <c r="BS59" s="516" t="str">
        <f>+IF(入力シート!J133="○",1,"")</f>
        <v/>
      </c>
      <c r="BT59" s="206"/>
      <c r="BU59" s="206"/>
      <c r="BV59" s="1225" t="s">
        <v>217</v>
      </c>
      <c r="BW59" s="1225"/>
      <c r="BX59" s="1225"/>
      <c r="BY59" s="1225"/>
      <c r="BZ59" s="1225"/>
      <c r="CA59" s="1225"/>
      <c r="CB59" s="1225"/>
      <c r="CC59" s="1225"/>
      <c r="CD59" s="1225"/>
      <c r="CE59" s="517" t="str">
        <f>+IF(入力シート!J144="○",1,"")</f>
        <v/>
      </c>
      <c r="CF59" s="1225" t="s">
        <v>218</v>
      </c>
      <c r="CG59" s="1225"/>
      <c r="CH59" s="1225"/>
      <c r="CI59" s="1225"/>
      <c r="CJ59" s="1225"/>
      <c r="CK59" s="1225"/>
      <c r="CL59" s="1225"/>
      <c r="CM59" s="1225"/>
      <c r="CN59" s="1225"/>
      <c r="CO59" s="517" t="str">
        <f>+IF(入力シート!J152="○",1,"")</f>
        <v/>
      </c>
    </row>
    <row r="60" spans="1:93" s="436" customFormat="1" ht="23.25" customHeight="1">
      <c r="A60" s="69">
        <v>10</v>
      </c>
      <c r="B60" s="1257" t="s">
        <v>219</v>
      </c>
      <c r="C60" s="1258"/>
      <c r="D60" s="1258"/>
      <c r="E60" s="1258"/>
      <c r="F60" s="1258"/>
      <c r="G60" s="1259"/>
      <c r="H60" s="1229" t="str">
        <f>+IF(入力シート!I79="○",1,"")</f>
        <v/>
      </c>
      <c r="I60" s="1230"/>
      <c r="J60" s="1267"/>
      <c r="K60" s="1268"/>
      <c r="L60" s="1268"/>
      <c r="M60" s="1268"/>
      <c r="N60" s="1268"/>
      <c r="O60" s="1268"/>
      <c r="P60" s="1268"/>
      <c r="Q60" s="1268"/>
      <c r="R60" s="1268"/>
      <c r="S60" s="1269"/>
      <c r="T60" s="505" t="str">
        <f>+IF(入力シート!N79="○",1,"")</f>
        <v/>
      </c>
      <c r="U60" s="506" t="str">
        <f>+IF(入力シート!O79="","",IF(LEFT(TEXT(入力シート!O79,"0#"),1)="0","",LEFT(TEXT(入力シート!O79,"0#"),1)))</f>
        <v/>
      </c>
      <c r="V60" s="507" t="str">
        <f>+IF(入力シート!O79="","",RIGHT(TEXT(入力シート!O79,"0#"),1))</f>
        <v/>
      </c>
      <c r="W60" s="264"/>
      <c r="X60" s="264"/>
      <c r="Y60" s="1167"/>
      <c r="Z60" s="1167"/>
      <c r="AA60" s="1167"/>
      <c r="AB60" s="1167"/>
      <c r="AC60" s="1102" t="s">
        <v>174</v>
      </c>
      <c r="AD60" s="1102"/>
      <c r="AE60" s="485" t="str">
        <f>+IF(MID(TEXT(入力シート!J103,"00#"),1,1)="0","",MID(TEXT(入力シート!J103,"00#"),1,1))</f>
        <v/>
      </c>
      <c r="AF60" s="494" t="str">
        <f>+IF(AND(AE60="",MID(TEXT(入力シート!J103,"00#"),2,1)="0"),"",MID(TEXT(入力シート!J103,"00#"),2,1))</f>
        <v/>
      </c>
      <c r="AG60" s="488" t="str">
        <f>+IF(AND(AF60="",MID(TEXT(入力シート!J103,"00#"),3,1)="0"),"",MID(TEXT(入力シート!J103,"00#"),3,1))</f>
        <v/>
      </c>
      <c r="AJ60" s="1168" t="s">
        <v>220</v>
      </c>
      <c r="AK60" s="1168"/>
      <c r="AL60" s="1168"/>
      <c r="AM60" s="1168"/>
      <c r="AN60" s="1168"/>
      <c r="AO60" s="1168"/>
      <c r="AP60" s="485" t="str">
        <f>+IF(MID(TEXT(入力シート!R105,"00#"),1,1)="0","",MID(TEXT(入力シート!R105,"00#"),1,1))</f>
        <v/>
      </c>
      <c r="AQ60" s="494" t="str">
        <f>+IF(AND(AP60="",MID(TEXT(入力シート!R105,"00#"),2,1)="0"),"",MID(TEXT(入力シート!R105,"00#"),2,1))</f>
        <v/>
      </c>
      <c r="AR60" s="488" t="str">
        <f>+IF(AND(AQ60="",MID(TEXT(入力シート!R105,"00#"),3,1)="0"),"",MID(TEXT(入力シート!R105,"00#"),3,1))</f>
        <v/>
      </c>
      <c r="AT60" s="495"/>
      <c r="AU60" s="1168" t="s">
        <v>221</v>
      </c>
      <c r="AV60" s="1168"/>
      <c r="AW60" s="1168"/>
      <c r="AX60" s="1168"/>
      <c r="AY60" s="1168"/>
      <c r="AZ60" s="1168"/>
      <c r="BA60" s="485" t="str">
        <f>+IF(MID(TEXT(入力シート!Z102,"00#"),1,1)="0","",MID(TEXT(入力シート!Z102,"00#"),1,1))</f>
        <v/>
      </c>
      <c r="BB60" s="494" t="str">
        <f>+IF(AND(BA60="",MID(TEXT(入力シート!Z102,"00#"),2,1)="0"),"",MID(TEXT(入力シート!Z102,"00#"),2,1))</f>
        <v/>
      </c>
      <c r="BC60" s="488" t="str">
        <f>+IF(AND(BB60="",MID(TEXT(入力シート!Z102,"00#"),3,1)="0"),"",MID(TEXT(入力シート!Z102,"00#"),3,1))</f>
        <v/>
      </c>
      <c r="BD60" s="509"/>
      <c r="BE60" s="509"/>
      <c r="BF60" s="1255" t="s">
        <v>222</v>
      </c>
      <c r="BG60" s="1255"/>
      <c r="BH60" s="1255"/>
      <c r="BI60" s="1255"/>
      <c r="BJ60" s="1255"/>
      <c r="BK60" s="1255"/>
      <c r="BL60" s="516" t="str">
        <f>+IF(入力シート!J124="○",1,"")</f>
        <v/>
      </c>
      <c r="BM60" s="1260" t="s">
        <v>223</v>
      </c>
      <c r="BN60" s="1260"/>
      <c r="BO60" s="1260"/>
      <c r="BP60" s="1260"/>
      <c r="BQ60" s="1260"/>
      <c r="BR60" s="1260"/>
      <c r="BS60" s="516" t="str">
        <f>+IF(入力シート!J134="○",1,"")</f>
        <v/>
      </c>
      <c r="BT60" s="206"/>
      <c r="BU60" s="206"/>
      <c r="BV60" s="1225" t="s">
        <v>224</v>
      </c>
      <c r="BW60" s="1225"/>
      <c r="BX60" s="1225"/>
      <c r="BY60" s="1225"/>
      <c r="BZ60" s="1225"/>
      <c r="CA60" s="1225"/>
      <c r="CB60" s="1225"/>
      <c r="CC60" s="1225"/>
      <c r="CD60" s="1225"/>
      <c r="CE60" s="517" t="str">
        <f>+IF(入力シート!J145="○",1,"")</f>
        <v/>
      </c>
      <c r="CF60" s="1225" t="s">
        <v>225</v>
      </c>
      <c r="CG60" s="1225"/>
      <c r="CH60" s="1225"/>
      <c r="CI60" s="1225"/>
      <c r="CJ60" s="1225"/>
      <c r="CK60" s="1225"/>
      <c r="CL60" s="1225"/>
      <c r="CM60" s="1225"/>
      <c r="CN60" s="1225"/>
      <c r="CO60" s="517" t="str">
        <f>+IF(入力シート!J153="○",1,"")</f>
        <v/>
      </c>
    </row>
    <row r="61" spans="1:93" s="436" customFormat="1" ht="23.25" customHeight="1">
      <c r="A61" s="69">
        <v>11</v>
      </c>
      <c r="B61" s="1257" t="s">
        <v>226</v>
      </c>
      <c r="C61" s="1258"/>
      <c r="D61" s="1258"/>
      <c r="E61" s="1258"/>
      <c r="F61" s="1258"/>
      <c r="G61" s="1259"/>
      <c r="H61" s="1229" t="str">
        <f>+IF(入力シート!I80="○",1,"")</f>
        <v/>
      </c>
      <c r="I61" s="1230"/>
      <c r="J61" s="1267"/>
      <c r="K61" s="1268"/>
      <c r="L61" s="1268"/>
      <c r="M61" s="1268"/>
      <c r="N61" s="1268"/>
      <c r="O61" s="1268"/>
      <c r="P61" s="1268"/>
      <c r="Q61" s="1268"/>
      <c r="R61" s="1268"/>
      <c r="S61" s="1269"/>
      <c r="T61" s="505" t="str">
        <f>+IF(入力シート!N80="○",1,"")</f>
        <v/>
      </c>
      <c r="U61" s="506" t="str">
        <f>+IF(入力シート!O80="","",IF(LEFT(TEXT(入力シート!O80,"0#"),1)="0","",LEFT(TEXT(入力シート!O80,"0#"),1)))</f>
        <v/>
      </c>
      <c r="V61" s="507" t="str">
        <f>+IF(入力シート!O80="","",RIGHT(TEXT(入力シート!O80,"0#"),1))</f>
        <v/>
      </c>
      <c r="W61" s="264"/>
      <c r="X61" s="264"/>
      <c r="Y61" s="1167" t="s">
        <v>227</v>
      </c>
      <c r="Z61" s="1167"/>
      <c r="AA61" s="1167"/>
      <c r="AB61" s="1167"/>
      <c r="AC61" s="1102" t="s">
        <v>167</v>
      </c>
      <c r="AD61" s="1102"/>
      <c r="AE61" s="485" t="str">
        <f>+IF(MID(TEXT(入力シート!J104,"00#"),1,1)="0","",MID(TEXT(入力シート!J104,"00#"),1,1))</f>
        <v/>
      </c>
      <c r="AF61" s="494" t="str">
        <f>+IF(AND(AE61="",MID(TEXT(入力シート!J104,"00#"),2,1)="0"),"",MID(TEXT(入力シート!J104,"00#"),2,1))</f>
        <v/>
      </c>
      <c r="AG61" s="488" t="str">
        <f>+IF(AND(AF61="",MID(TEXT(入力シート!J104,"00#"),3,1)="0"),"",MID(TEXT(入力シート!J104,"00#"),3,1))</f>
        <v/>
      </c>
      <c r="AJ61" s="1168" t="s">
        <v>228</v>
      </c>
      <c r="AK61" s="1168"/>
      <c r="AL61" s="1168"/>
      <c r="AM61" s="1168"/>
      <c r="AN61" s="1168"/>
      <c r="AO61" s="1168"/>
      <c r="AP61" s="485" t="str">
        <f>+IF(MID(TEXT(入力シート!R106,"00#"),1,1)="0","",MID(TEXT(入力シート!R106,"00#"),1,1))</f>
        <v/>
      </c>
      <c r="AQ61" s="494" t="str">
        <f>+IF(AND(AP61="",MID(TEXT(入力シート!R106,"00#"),2,1)="0"),"",MID(TEXT(入力シート!R106,"00#"),2,1))</f>
        <v/>
      </c>
      <c r="AR61" s="488" t="str">
        <f>+IF(AND(AQ61="",MID(TEXT(入力シート!R106,"00#"),3,1)="0"),"",MID(TEXT(入力シート!R106,"00#"),3,1))</f>
        <v/>
      </c>
      <c r="AT61" s="495"/>
      <c r="AU61" s="1168" t="s">
        <v>229</v>
      </c>
      <c r="AV61" s="1168"/>
      <c r="AW61" s="1168"/>
      <c r="AX61" s="1168"/>
      <c r="AY61" s="1168"/>
      <c r="AZ61" s="1168"/>
      <c r="BA61" s="485" t="str">
        <f>+IF(MID(TEXT(入力シート!Z103,"00#"),1,1)="0","",MID(TEXT(入力シート!Z103,"00#"),1,1))</f>
        <v/>
      </c>
      <c r="BB61" s="494" t="str">
        <f>+IF(AND(BA61="",MID(TEXT(入力シート!Z103,"00#"),2,1)="0"),"",MID(TEXT(入力シート!Z103,"00#"),2,1))</f>
        <v/>
      </c>
      <c r="BC61" s="488" t="str">
        <f>+IF(AND(BB61="",MID(TEXT(入力シート!Z103,"00#"),3,1)="0"),"",MID(TEXT(入力シート!Z103,"00#"),3,1))</f>
        <v/>
      </c>
      <c r="BD61" s="509"/>
      <c r="BE61" s="509"/>
      <c r="BF61" s="1255" t="s">
        <v>230</v>
      </c>
      <c r="BG61" s="1255"/>
      <c r="BH61" s="1255"/>
      <c r="BI61" s="1255"/>
      <c r="BJ61" s="1255"/>
      <c r="BK61" s="1255"/>
      <c r="BL61" s="516" t="str">
        <f>+IF(入力シート!J125="○",1,"")</f>
        <v/>
      </c>
      <c r="BM61" s="1255" t="s">
        <v>231</v>
      </c>
      <c r="BN61" s="1255"/>
      <c r="BO61" s="1255"/>
      <c r="BP61" s="1255"/>
      <c r="BQ61" s="1255"/>
      <c r="BR61" s="1255"/>
      <c r="BS61" s="516" t="str">
        <f>+IF(入力シート!J135="○",1,"")</f>
        <v/>
      </c>
      <c r="BT61" s="206"/>
      <c r="BU61" s="206"/>
      <c r="BV61" s="1225" t="s">
        <v>232</v>
      </c>
      <c r="BW61" s="1225"/>
      <c r="BX61" s="1225"/>
      <c r="BY61" s="1225"/>
      <c r="BZ61" s="1225"/>
      <c r="CA61" s="1225"/>
      <c r="CB61" s="1225"/>
      <c r="CC61" s="1225"/>
      <c r="CD61" s="1225"/>
      <c r="CE61" s="517" t="str">
        <f>+IF(入力シート!J146="○",1,"")</f>
        <v/>
      </c>
      <c r="CF61" s="1225" t="s">
        <v>233</v>
      </c>
      <c r="CG61" s="1225"/>
      <c r="CH61" s="1225"/>
      <c r="CI61" s="1225"/>
      <c r="CJ61" s="1225"/>
      <c r="CK61" s="1225"/>
      <c r="CL61" s="1225"/>
      <c r="CM61" s="1225"/>
      <c r="CN61" s="1225"/>
      <c r="CO61" s="517" t="str">
        <f>+IF(入力シート!J154="○",1,"")</f>
        <v/>
      </c>
    </row>
    <row r="62" spans="1:93" s="436" customFormat="1" ht="23.25" customHeight="1">
      <c r="A62" s="69">
        <v>12</v>
      </c>
      <c r="B62" s="1274" t="s">
        <v>234</v>
      </c>
      <c r="C62" s="1275"/>
      <c r="D62" s="1275"/>
      <c r="E62" s="1275"/>
      <c r="F62" s="1275"/>
      <c r="G62" s="1276"/>
      <c r="H62" s="1229" t="str">
        <f>+IF(入力シート!I81="○",1,"")</f>
        <v/>
      </c>
      <c r="I62" s="1230"/>
      <c r="J62" s="1267"/>
      <c r="K62" s="1268"/>
      <c r="L62" s="1268"/>
      <c r="M62" s="1268"/>
      <c r="N62" s="1268"/>
      <c r="O62" s="1268"/>
      <c r="P62" s="1268"/>
      <c r="Q62" s="1268"/>
      <c r="R62" s="1268"/>
      <c r="S62" s="1269"/>
      <c r="T62" s="505" t="str">
        <f>+IF(入力シート!N81="○",1,"")</f>
        <v/>
      </c>
      <c r="U62" s="506" t="str">
        <f>+IF(入力シート!O81="","",IF(LEFT(TEXT(入力シート!O81,"0#"),1)="0","",LEFT(TEXT(入力シート!O81,"0#"),1)))</f>
        <v/>
      </c>
      <c r="V62" s="507" t="str">
        <f>+IF(入力シート!O81="","",RIGHT(TEXT(入力シート!O81,"0#"),1))</f>
        <v/>
      </c>
      <c r="W62" s="264"/>
      <c r="X62" s="264"/>
      <c r="Y62" s="1167"/>
      <c r="Z62" s="1167"/>
      <c r="AA62" s="1167"/>
      <c r="AB62" s="1167"/>
      <c r="AC62" s="1102" t="s">
        <v>174</v>
      </c>
      <c r="AD62" s="1102"/>
      <c r="AE62" s="485" t="str">
        <f>+IF(MID(TEXT(入力シート!J105,"00#"),1,1)="0","",MID(TEXT(入力シート!J105,"00#"),1,1))</f>
        <v/>
      </c>
      <c r="AF62" s="494" t="str">
        <f>+IF(AND(AE62="",MID(TEXT(入力シート!J105,"00#"),2,1)="0"),"",MID(TEXT(入力シート!J105,"00#"),2,1))</f>
        <v/>
      </c>
      <c r="AG62" s="488" t="str">
        <f>+IF(AND(AF62="",MID(TEXT(入力シート!J105,"00#"),3,1)="0"),"",MID(TEXT(入力シート!J105,"00#"),3,1))</f>
        <v/>
      </c>
      <c r="AJ62" s="1168" t="s">
        <v>235</v>
      </c>
      <c r="AK62" s="1168"/>
      <c r="AL62" s="1168"/>
      <c r="AM62" s="1168"/>
      <c r="AN62" s="1168"/>
      <c r="AO62" s="1168"/>
      <c r="AP62" s="485" t="str">
        <f>+IF(MID(TEXT(入力シート!R107,"00#"),1,1)="0","",MID(TEXT(入力シート!R107,"00#"),1,1))</f>
        <v/>
      </c>
      <c r="AQ62" s="494" t="str">
        <f>+IF(AND(AP62="",MID(TEXT(入力シート!R107,"00#"),2,1)="0"),"",MID(TEXT(入力シート!R107,"00#"),2,1))</f>
        <v/>
      </c>
      <c r="AR62" s="488" t="str">
        <f>+IF(AND(AQ62="",MID(TEXT(入力シート!R107,"00#"),3,1)="0"),"",MID(TEXT(入力シート!R107,"00#"),3,1))</f>
        <v/>
      </c>
      <c r="AT62" s="495"/>
      <c r="AU62" s="1168" t="s">
        <v>236</v>
      </c>
      <c r="AV62" s="1168"/>
      <c r="AW62" s="1168"/>
      <c r="AX62" s="1168"/>
      <c r="AY62" s="1168"/>
      <c r="AZ62" s="1168"/>
      <c r="BA62" s="485" t="str">
        <f>+IF(MID(TEXT(入力シート!Z104,"00#"),1,1)="0","",MID(TEXT(入力シート!Z104,"00#"),1,1))</f>
        <v/>
      </c>
      <c r="BB62" s="494" t="str">
        <f>+IF(AND(BA62="",MID(TEXT(入力シート!Z104,"00#"),2,1)="0"),"",MID(TEXT(入力シート!Z104,"00#"),2,1))</f>
        <v/>
      </c>
      <c r="BC62" s="488" t="str">
        <f>+IF(AND(BB62="",MID(TEXT(入力シート!Z104,"00#"),3,1)="0"),"",MID(TEXT(入力シート!Z104,"00#"),3,1))</f>
        <v/>
      </c>
      <c r="BD62" s="509"/>
      <c r="BE62" s="509"/>
      <c r="BF62" s="1255" t="s">
        <v>237</v>
      </c>
      <c r="BG62" s="1255"/>
      <c r="BH62" s="1255"/>
      <c r="BI62" s="1255"/>
      <c r="BJ62" s="1255"/>
      <c r="BK62" s="1255"/>
      <c r="BL62" s="516" t="str">
        <f>+IF(入力シート!J126="○",1,"")</f>
        <v/>
      </c>
      <c r="BM62" s="1255" t="s">
        <v>238</v>
      </c>
      <c r="BN62" s="1255"/>
      <c r="BO62" s="1255"/>
      <c r="BP62" s="1255"/>
      <c r="BQ62" s="1255"/>
      <c r="BR62" s="1255"/>
      <c r="BS62" s="516" t="str">
        <f>+IF(入力シート!J136="○",1,"")</f>
        <v/>
      </c>
      <c r="BT62" s="206"/>
      <c r="BU62" s="206"/>
      <c r="BV62" s="519"/>
      <c r="BW62" s="519"/>
      <c r="BX62" s="519"/>
      <c r="BY62" s="519"/>
      <c r="BZ62" s="519"/>
      <c r="CA62" s="519"/>
      <c r="CB62" s="519"/>
      <c r="CC62" s="519"/>
      <c r="CD62" s="519"/>
      <c r="CE62" s="519"/>
      <c r="CF62" s="519"/>
      <c r="CG62" s="519"/>
      <c r="CH62" s="519"/>
      <c r="CI62" s="519"/>
      <c r="CJ62" s="519"/>
      <c r="CK62" s="519"/>
      <c r="CL62" s="519"/>
      <c r="CM62" s="519"/>
      <c r="CN62" s="519"/>
      <c r="CO62" s="519"/>
    </row>
    <row r="63" spans="1:93" s="436" customFormat="1" ht="23.25" customHeight="1">
      <c r="A63" s="69">
        <v>13</v>
      </c>
      <c r="B63" s="1257" t="s">
        <v>239</v>
      </c>
      <c r="C63" s="1258"/>
      <c r="D63" s="1258"/>
      <c r="E63" s="1258"/>
      <c r="F63" s="1258"/>
      <c r="G63" s="1259"/>
      <c r="H63" s="1229" t="str">
        <f>+IF(入力シート!I82="○",1,"")</f>
        <v/>
      </c>
      <c r="I63" s="1230"/>
      <c r="J63" s="1267"/>
      <c r="K63" s="1268"/>
      <c r="L63" s="1268"/>
      <c r="M63" s="1268"/>
      <c r="N63" s="1268"/>
      <c r="O63" s="1268"/>
      <c r="P63" s="1268"/>
      <c r="Q63" s="1268"/>
      <c r="R63" s="1268"/>
      <c r="S63" s="1269"/>
      <c r="T63" s="505" t="str">
        <f>+IF(入力シート!N82="○",1,"")</f>
        <v/>
      </c>
      <c r="U63" s="506" t="str">
        <f>+IF(入力シート!O82="","",IF(LEFT(TEXT(入力シート!O82,"0#"),1)="0","",LEFT(TEXT(入力シート!O82,"0#"),1)))</f>
        <v/>
      </c>
      <c r="V63" s="507" t="str">
        <f>+IF(入力シート!O82="","",RIGHT(TEXT(入力シート!O82,"0#"),1))</f>
        <v/>
      </c>
      <c r="W63" s="264"/>
      <c r="X63" s="264"/>
      <c r="Y63" s="1167" t="s">
        <v>240</v>
      </c>
      <c r="Z63" s="1167"/>
      <c r="AA63" s="1167"/>
      <c r="AB63" s="1167"/>
      <c r="AC63" s="1102" t="s">
        <v>167</v>
      </c>
      <c r="AD63" s="1102"/>
      <c r="AE63" s="485" t="str">
        <f>+IF(MID(TEXT(入力シート!J106,"00#"),1,1)="0","",MID(TEXT(入力シート!J106,"00#"),1,1))</f>
        <v/>
      </c>
      <c r="AF63" s="494" t="str">
        <f>+IF(AND(AE63="",MID(TEXT(入力シート!J106,"00#"),2,1)="0"),"",MID(TEXT(入力シート!J106,"00#"),2,1))</f>
        <v/>
      </c>
      <c r="AG63" s="488" t="str">
        <f>+IF(AND(AF63="",MID(TEXT(入力シート!J106,"00#"),3,1)="0"),"",MID(TEXT(入力シート!J106,"00#"),3,1))</f>
        <v/>
      </c>
      <c r="AJ63" s="1168" t="s">
        <v>241</v>
      </c>
      <c r="AK63" s="1168"/>
      <c r="AL63" s="1168"/>
      <c r="AM63" s="1168"/>
      <c r="AN63" s="1168"/>
      <c r="AO63" s="1168"/>
      <c r="AP63" s="485" t="str">
        <f>+IF(MID(TEXT(入力シート!R108,"00#"),1,1)="0","",MID(TEXT(入力シート!R108,"00#"),1,1))</f>
        <v/>
      </c>
      <c r="AQ63" s="494" t="str">
        <f>+IF(AND(AP63="",MID(TEXT(入力シート!R108,"00#"),2,1)="0"),"",MID(TEXT(入力シート!R108,"00#"),2,1))</f>
        <v/>
      </c>
      <c r="AR63" s="488" t="str">
        <f>+IF(AND(AQ63="",MID(TEXT(入力シート!R108,"00#"),3,1)="0"),"",MID(TEXT(入力シート!R108,"00#"),3,1))</f>
        <v/>
      </c>
      <c r="AT63" s="495"/>
      <c r="AU63" s="1168" t="s">
        <v>242</v>
      </c>
      <c r="AV63" s="1168"/>
      <c r="AW63" s="1168"/>
      <c r="AX63" s="1168"/>
      <c r="AY63" s="1168"/>
      <c r="AZ63" s="1168"/>
      <c r="BA63" s="485" t="str">
        <f>+IF(MID(TEXT(入力シート!Z105,"00#"),1,1)="0","",MID(TEXT(入力シート!Z105,"00#"),1,1))</f>
        <v/>
      </c>
      <c r="BB63" s="494" t="str">
        <f>+IF(AND(BA63="",MID(TEXT(入力シート!Z105,"00#"),2,1)="0"),"",MID(TEXT(入力シート!Z105,"00#"),2,1))</f>
        <v/>
      </c>
      <c r="BC63" s="488" t="str">
        <f>+IF(AND(BB63="",MID(TEXT(入力シート!Z105,"00#"),3,1)="0"),"",MID(TEXT(入力シート!Z105,"00#"),3,1))</f>
        <v/>
      </c>
      <c r="BD63" s="509"/>
      <c r="BE63" s="509"/>
      <c r="BF63" s="1255" t="s">
        <v>243</v>
      </c>
      <c r="BG63" s="1255"/>
      <c r="BH63" s="1255"/>
      <c r="BI63" s="1255"/>
      <c r="BJ63" s="1255"/>
      <c r="BK63" s="1255"/>
      <c r="BL63" s="516" t="str">
        <f>+IF(入力シート!J127="○",1,"")</f>
        <v/>
      </c>
      <c r="BM63" s="1255" t="s">
        <v>244</v>
      </c>
      <c r="BN63" s="1255"/>
      <c r="BO63" s="1255"/>
      <c r="BP63" s="1255"/>
      <c r="BQ63" s="1255"/>
      <c r="BR63" s="1255"/>
      <c r="BS63" s="516" t="str">
        <f>+IF(入力シート!J137="○",1,"")</f>
        <v/>
      </c>
      <c r="BT63" s="206"/>
      <c r="BU63" s="206"/>
      <c r="BV63" s="1224" t="s">
        <v>245</v>
      </c>
      <c r="BW63" s="1224"/>
      <c r="BX63" s="1224"/>
      <c r="BY63" s="1224"/>
      <c r="BZ63" s="1224"/>
      <c r="CA63" s="1224"/>
      <c r="CB63" s="1224"/>
      <c r="CC63" s="1224"/>
      <c r="CD63" s="1224"/>
      <c r="CE63" s="1224"/>
      <c r="CF63" s="1224"/>
      <c r="CG63" s="1224"/>
      <c r="CH63" s="1224"/>
      <c r="CI63" s="1224"/>
      <c r="CJ63" s="1224"/>
      <c r="CK63" s="1224"/>
      <c r="CL63" s="1224"/>
      <c r="CM63" s="1224"/>
      <c r="CN63" s="1224"/>
      <c r="CO63" s="1224"/>
    </row>
    <row r="64" spans="1:93" s="436" customFormat="1" ht="23.25" customHeight="1" thickBot="1">
      <c r="A64" s="69">
        <v>14</v>
      </c>
      <c r="B64" s="1274" t="s">
        <v>246</v>
      </c>
      <c r="C64" s="1293"/>
      <c r="D64" s="1293"/>
      <c r="E64" s="1293"/>
      <c r="F64" s="1293"/>
      <c r="G64" s="1294"/>
      <c r="H64" s="1229" t="str">
        <f>+IF(入力シート!I83="○",1,"")</f>
        <v/>
      </c>
      <c r="I64" s="1230"/>
      <c r="J64" s="1270"/>
      <c r="K64" s="1271"/>
      <c r="L64" s="1271"/>
      <c r="M64" s="1271"/>
      <c r="N64" s="1271"/>
      <c r="O64" s="1271"/>
      <c r="P64" s="1271"/>
      <c r="Q64" s="1271"/>
      <c r="R64" s="1271"/>
      <c r="S64" s="1272"/>
      <c r="T64" s="508" t="str">
        <f>+IF(入力シート!N83="○",1,"")</f>
        <v/>
      </c>
      <c r="U64" s="506" t="str">
        <f>+IF(入力シート!O83="","",IF(LEFT(TEXT(入力シート!O83,"0#"),1)="0","",LEFT(TEXT(入力シート!O83,"0#"),1)))</f>
        <v/>
      </c>
      <c r="V64" s="507" t="str">
        <f>+IF(入力シート!O83="","",RIGHT(TEXT(入力シート!O83,"0#"),1))</f>
        <v/>
      </c>
      <c r="W64" s="264"/>
      <c r="X64" s="264"/>
      <c r="Y64" s="1167"/>
      <c r="Z64" s="1167"/>
      <c r="AA64" s="1167"/>
      <c r="AB64" s="1167"/>
      <c r="AC64" s="1102" t="s">
        <v>174</v>
      </c>
      <c r="AD64" s="1102"/>
      <c r="AE64" s="485" t="str">
        <f>+IF(MID(TEXT(入力シート!J107,"00#"),1,1)="0","",MID(TEXT(入力シート!J107,"00#"),1,1))</f>
        <v/>
      </c>
      <c r="AF64" s="494" t="str">
        <f>+IF(AND(AE64="",MID(TEXT(入力シート!J107,"00#"),2,1)="0"),"",MID(TEXT(入力シート!J107,"00#"),2,1))</f>
        <v/>
      </c>
      <c r="AG64" s="488" t="str">
        <f>+IF(AND(AF64="",MID(TEXT(入力シート!J107,"00#"),3,1)="0"),"",MID(TEXT(入力シート!J107,"00#"),3,1))</f>
        <v/>
      </c>
      <c r="AJ64" s="1168" t="s">
        <v>247</v>
      </c>
      <c r="AK64" s="1168"/>
      <c r="AL64" s="1168"/>
      <c r="AM64" s="1168"/>
      <c r="AN64" s="1168"/>
      <c r="AO64" s="1168"/>
      <c r="AP64" s="485" t="str">
        <f>+IF(MID(TEXT(入力シート!R109,"00#"),1,1)="0","",MID(TEXT(入力シート!R109,"00#"),1,1))</f>
        <v/>
      </c>
      <c r="AQ64" s="494" t="str">
        <f>+IF(AND(AP64="",MID(TEXT(入力シート!R109,"00#"),2,1)="0"),"",MID(TEXT(入力シート!R109,"00#"),2,1))</f>
        <v/>
      </c>
      <c r="AR64" s="488" t="str">
        <f>+IF(AND(AQ64="",MID(TEXT(入力シート!R109,"00#"),3,1)="0"),"",MID(TEXT(入力シート!R109,"00#"),3,1))</f>
        <v/>
      </c>
      <c r="AT64" s="495"/>
      <c r="AU64" s="1167" t="s">
        <v>248</v>
      </c>
      <c r="AV64" s="1167"/>
      <c r="AW64" s="1167"/>
      <c r="AX64" s="1167"/>
      <c r="AY64" s="1295" t="s">
        <v>249</v>
      </c>
      <c r="AZ64" s="1295"/>
      <c r="BA64" s="485" t="str">
        <f>+IF(MID(TEXT(入力シート!Z106,"00#"),1,1)="0","",MID(TEXT(入力シート!Z106,"00#"),1,1))</f>
        <v/>
      </c>
      <c r="BB64" s="494" t="str">
        <f>+IF(AND(BA64="",MID(TEXT(入力シート!Z106,"00#"),2,1)="0"),"",MID(TEXT(入力シート!Z106,"00#"),2,1))</f>
        <v/>
      </c>
      <c r="BC64" s="488" t="str">
        <f>+IF(AND(BB64="",MID(TEXT(入力シート!Z106,"00#"),3,1)="0"),"",MID(TEXT(入力シート!Z106,"00#"),3,1))</f>
        <v/>
      </c>
      <c r="BD64" s="520"/>
      <c r="BE64" s="520"/>
      <c r="BF64" s="521"/>
      <c r="BG64" s="521"/>
      <c r="BH64" s="521"/>
      <c r="BI64" s="416"/>
      <c r="BJ64" s="522"/>
      <c r="BK64" s="523"/>
      <c r="BL64" s="524"/>
      <c r="BM64" s="1255" t="s">
        <v>250</v>
      </c>
      <c r="BN64" s="1255"/>
      <c r="BO64" s="1255"/>
      <c r="BP64" s="1255"/>
      <c r="BQ64" s="1255"/>
      <c r="BR64" s="1255"/>
      <c r="BS64" s="516" t="str">
        <f>+IF(入力シート!J138="○",1,"")</f>
        <v/>
      </c>
      <c r="BT64" s="206"/>
      <c r="BU64" s="206"/>
      <c r="BV64" s="1285" t="s">
        <v>251</v>
      </c>
      <c r="BW64" s="1285"/>
      <c r="BX64" s="1285"/>
      <c r="BY64" s="1285"/>
      <c r="BZ64" s="1285"/>
      <c r="CA64" s="1285"/>
      <c r="CB64" s="1285"/>
      <c r="CC64" s="1285"/>
      <c r="CD64" s="1285"/>
      <c r="CE64" s="525" t="str">
        <f>+IF(入力シート!N155="○",1,"")</f>
        <v/>
      </c>
      <c r="CF64" s="1281" t="s">
        <v>271</v>
      </c>
      <c r="CG64" s="1282"/>
      <c r="CH64" s="1282"/>
      <c r="CI64" s="1282"/>
      <c r="CJ64" s="1282"/>
      <c r="CK64" s="1282"/>
      <c r="CL64" s="1282"/>
      <c r="CM64" s="1282"/>
      <c r="CN64" s="1283"/>
      <c r="CO64" s="526" t="str">
        <f>+IF(入力シート!N163="○",1,"")</f>
        <v/>
      </c>
    </row>
    <row r="65" spans="1:96" s="436" customFormat="1" ht="23.25" customHeight="1">
      <c r="A65" s="69">
        <v>15</v>
      </c>
      <c r="B65" s="1257" t="s">
        <v>253</v>
      </c>
      <c r="C65" s="1258"/>
      <c r="D65" s="1258"/>
      <c r="E65" s="1258"/>
      <c r="F65" s="1258"/>
      <c r="G65" s="1259"/>
      <c r="H65" s="1229" t="str">
        <f>+IF(入力シート!I84="○",1,"")</f>
        <v/>
      </c>
      <c r="I65" s="1230"/>
      <c r="J65" s="527" t="str">
        <f>+IF(入力シート!J84="","",IF(MID(TEXT(入力シート!J84,"0000000000#"),1,1)="0","",MID(TEXT(入力シート!J84,"0000000000#"),1,1)))</f>
        <v/>
      </c>
      <c r="K65" s="528" t="str">
        <f>+IF(入力シート!J84="","",IF(AND(J65="",MID(TEXT(入力シート!J84,"0000000000#"),2,1)="0"),"",MID(TEXT(入力シート!J84,"0000000000#"),2,1)))</f>
        <v/>
      </c>
      <c r="L65" s="529" t="str">
        <f>+IF(入力シート!J84="","",IF(AND(K65="",MID(TEXT(入力シート!J84,"0000000000#"),3,1)="0"),"",MID(TEXT(入力シート!J84,"0000000000#"),3,1)))</f>
        <v/>
      </c>
      <c r="M65" s="530" t="str">
        <f>+IF(入力シート!J84="","",IF(AND(L65="",MID(TEXT(入力シート!J84,"0000000000#"),4,1)="0"),"",MID(TEXT(入力シート!J84,"0000000000#"),4,1)))</f>
        <v/>
      </c>
      <c r="N65" s="528" t="str">
        <f>+IF(入力シート!J84="","",IF(AND(M65="",MID(TEXT(入力シート!J84,"0000000000#"),5,1)="0"),"",MID(TEXT(入力シート!J84,"0000000000#"),5,1)))</f>
        <v/>
      </c>
      <c r="O65" s="529" t="str">
        <f>+IF(入力シート!J84="","",IF(AND(N65="",MID(TEXT(入力シート!J84,"0000000000#"),6,1)="0"),"",MID(TEXT(入力シート!J84,"0000000000#"),6,1)))</f>
        <v/>
      </c>
      <c r="P65" s="530" t="str">
        <f>+IF(入力シート!J84="","",IF(AND(O65="",MID(TEXT(入力シート!J84,"0000000000#"),7,1)="0"),"",MID(TEXT(入力シート!J84,"0000000000#"),7,1)))</f>
        <v/>
      </c>
      <c r="Q65" s="528" t="str">
        <f>+IF(入力シート!J84="","",IF(AND(P65="",MID(TEXT(入力シート!J84,"0000000000#"),8,1)="0"),"",MID(TEXT(入力シート!J84,"0000000000#"),8,1)))</f>
        <v/>
      </c>
      <c r="R65" s="529" t="str">
        <f>+IF(入力シート!J84="","",IF(AND(Q65="",MID(TEXT(入力シート!J84,"0000000000#"),9,1)="0"),"",MID(TEXT(入力シート!J84,"0000000000#"),9,1)))</f>
        <v/>
      </c>
      <c r="S65" s="530" t="str">
        <f>+IF(入力シート!J84="","",IF(AND(R65="",MID(TEXT(入力シート!J84,"0000000000#"),10,1)="0"),"",MID(TEXT(入力シート!J84,"0000000000#"),10,1)))</f>
        <v/>
      </c>
      <c r="T65" s="531" t="str">
        <f>+IF(入力シート!J84="","",IF(AND(S65="",MID(TEXT(入力シート!J84,"0000000000#"),11,1)="0"),"",MID(TEXT(入力シート!J84,"0000000000#"),11,1)))</f>
        <v/>
      </c>
      <c r="U65" s="515" t="str">
        <f>+IF(入力シート!O84="","",IF(LEFT(TEXT(入力シート!O84,"0#"),1)="0","",LEFT(TEXT(入力シート!O84,"0#"),1)))</f>
        <v/>
      </c>
      <c r="V65" s="507" t="str">
        <f>+IF(入力シート!O84="","",RIGHT(TEXT(入力シート!O84,"0#"),1))</f>
        <v/>
      </c>
      <c r="W65" s="264"/>
      <c r="X65" s="264"/>
      <c r="Y65" s="1167" t="s">
        <v>254</v>
      </c>
      <c r="Z65" s="1167"/>
      <c r="AA65" s="1167"/>
      <c r="AB65" s="1167"/>
      <c r="AC65" s="1102" t="s">
        <v>167</v>
      </c>
      <c r="AD65" s="1102"/>
      <c r="AE65" s="485" t="str">
        <f>+IF(MID(TEXT(入力シート!J108,"00#"),1,1)="0","",MID(TEXT(入力シート!J108,"00#"),1,1))</f>
        <v/>
      </c>
      <c r="AF65" s="494" t="str">
        <f>+IF(AND(AE65="",MID(TEXT(入力シート!J108,"00#"),2,1)="0"),"",MID(TEXT(入力シート!J108,"00#"),2,1))</f>
        <v/>
      </c>
      <c r="AG65" s="488" t="str">
        <f>+IF(AND(AF65="",MID(TEXT(入力シート!J108,"00#"),3,1)="0"),"",MID(TEXT(入力シート!J108,"00#"),3,1))</f>
        <v/>
      </c>
      <c r="AJ65" s="1286" t="s">
        <v>255</v>
      </c>
      <c r="AK65" s="1286"/>
      <c r="AL65" s="1168" t="s">
        <v>256</v>
      </c>
      <c r="AM65" s="1168"/>
      <c r="AN65" s="1168"/>
      <c r="AO65" s="1168"/>
      <c r="AP65" s="485" t="str">
        <f>+IF(MID(TEXT(入力シート!R110,"00#"),1,1)="0","",MID(TEXT(入力シート!R110,"00#"),1,1))</f>
        <v/>
      </c>
      <c r="AQ65" s="494" t="str">
        <f>+IF(AND(AP65="",MID(TEXT(入力シート!R110,"00#"),2,1)="0"),"",MID(TEXT(入力シート!R110,"00#"),2,1))</f>
        <v/>
      </c>
      <c r="AR65" s="488" t="str">
        <f>+IF(AND(AQ65="",MID(TEXT(入力シート!R110,"00#"),3,1)="0"),"",MID(TEXT(入力シート!R110,"00#"),3,1))</f>
        <v/>
      </c>
      <c r="AT65" s="495"/>
      <c r="AU65" s="1167"/>
      <c r="AV65" s="1167"/>
      <c r="AW65" s="1167"/>
      <c r="AX65" s="1167"/>
      <c r="AY65" s="1284" t="s">
        <v>257</v>
      </c>
      <c r="AZ65" s="1284"/>
      <c r="BA65" s="485" t="str">
        <f>+IF(MID(TEXT(入力シート!Z107,"00#"),1,1)="0","",MID(TEXT(入力シート!Z107,"00#"),1,1))</f>
        <v/>
      </c>
      <c r="BB65" s="494" t="str">
        <f>+IF(AND(BA65="",MID(TEXT(入力シート!Z107,"00#"),2,1)="0"),"",MID(TEXT(入力シート!Z107,"00#"),2,1))</f>
        <v/>
      </c>
      <c r="BC65" s="488" t="str">
        <f>+IF(AND(BB65="",MID(TEXT(入力シート!Z107,"00#"),3,1)="0"),"",MID(TEXT(入力シート!Z107,"00#"),3,1))</f>
        <v/>
      </c>
      <c r="BD65" s="495"/>
      <c r="BE65" s="495"/>
      <c r="BF65" s="532"/>
      <c r="BG65" s="532"/>
      <c r="BH65" s="532"/>
      <c r="BI65" s="532"/>
      <c r="BJ65" s="532"/>
      <c r="BK65" s="532"/>
      <c r="BL65" s="532"/>
      <c r="BM65" s="231"/>
      <c r="BN65" s="206"/>
      <c r="BO65" s="206"/>
      <c r="BP65" s="206"/>
      <c r="BQ65" s="206"/>
      <c r="BR65" s="206"/>
      <c r="BS65" s="206"/>
      <c r="BT65" s="206"/>
      <c r="BU65" s="533"/>
      <c r="BV65" s="1287" t="s">
        <v>995</v>
      </c>
      <c r="BW65" s="1288"/>
      <c r="BX65" s="1278" t="s">
        <v>996</v>
      </c>
      <c r="BY65" s="1279"/>
      <c r="BZ65" s="1279"/>
      <c r="CA65" s="1279"/>
      <c r="CB65" s="1279"/>
      <c r="CC65" s="1279"/>
      <c r="CD65" s="1280"/>
      <c r="CE65" s="525" t="str">
        <f>+IF(入力シート!N156="○",1,"")</f>
        <v/>
      </c>
      <c r="CF65" s="1281" t="s">
        <v>275</v>
      </c>
      <c r="CG65" s="1282"/>
      <c r="CH65" s="1282"/>
      <c r="CI65" s="1282"/>
      <c r="CJ65" s="1282"/>
      <c r="CK65" s="1282"/>
      <c r="CL65" s="1282"/>
      <c r="CM65" s="1282"/>
      <c r="CN65" s="1283"/>
      <c r="CO65" s="526" t="str">
        <f>+IF(入力シート!N164="○",1,"")</f>
        <v/>
      </c>
    </row>
    <row r="66" spans="1:96" s="436" customFormat="1" ht="23.25" customHeight="1">
      <c r="A66" s="69">
        <v>16</v>
      </c>
      <c r="B66" s="1257" t="s">
        <v>259</v>
      </c>
      <c r="C66" s="1258"/>
      <c r="D66" s="1258"/>
      <c r="E66" s="1258"/>
      <c r="F66" s="1258"/>
      <c r="G66" s="1259"/>
      <c r="H66" s="1229" t="str">
        <f>+IF(入力シート!I85="○",1,"")</f>
        <v/>
      </c>
      <c r="I66" s="1230"/>
      <c r="J66" s="534" t="str">
        <f>+IF(入力シート!J85="","",IF(MID(TEXT(入力シート!J85,"0000000000#"),1,1)="0","",MID(TEXT(入力シート!J85,"0000000000#"),1,1)))</f>
        <v/>
      </c>
      <c r="K66" s="535" t="str">
        <f>+IF(入力シート!J85="","",IF(AND(J66="",MID(TEXT(入力シート!J85,"0000000000#"),2,1)="0"),"",MID(TEXT(入力シート!J85,"0000000000#"),2,1)))</f>
        <v/>
      </c>
      <c r="L66" s="536" t="str">
        <f>+IF(入力シート!J85="","",IF(AND(K66="",MID(TEXT(入力シート!J85,"0000000000#"),3,1)="0"),"",MID(TEXT(入力シート!J85,"0000000000#"),3,1)))</f>
        <v/>
      </c>
      <c r="M66" s="450" t="str">
        <f>+IF(入力シート!J85="","",IF(AND(L66="",MID(TEXT(入力シート!J85,"0000000000#"),4,1)="0"),"",MID(TEXT(入力シート!J85,"0000000000#"),4,1)))</f>
        <v/>
      </c>
      <c r="N66" s="535" t="str">
        <f>+IF(入力シート!J85="","",IF(AND(M66="",MID(TEXT(入力シート!J85,"0000000000#"),5,1)="0"),"",MID(TEXT(入力シート!J85,"0000000000#"),5,1)))</f>
        <v/>
      </c>
      <c r="O66" s="536" t="str">
        <f>+IF(入力シート!J85="","",IF(AND(N66="",MID(TEXT(入力シート!J85,"0000000000#"),6,1)="0"),"",MID(TEXT(入力シート!J85,"0000000000#"),6,1)))</f>
        <v/>
      </c>
      <c r="P66" s="450" t="str">
        <f>+IF(入力シート!J85="","",IF(AND(O66="",MID(TEXT(入力シート!J85,"0000000000#"),7,1)="0"),"",MID(TEXT(入力シート!J85,"0000000000#"),7,1)))</f>
        <v/>
      </c>
      <c r="Q66" s="535" t="str">
        <f>+IF(入力シート!J85="","",IF(AND(P66="",MID(TEXT(入力シート!J85,"0000000000#"),8,1)="0"),"",MID(TEXT(入力シート!J85,"0000000000#"),8,1)))</f>
        <v/>
      </c>
      <c r="R66" s="536" t="str">
        <f>+IF(入力シート!J85="","",IF(AND(Q66="",MID(TEXT(入力シート!J85,"0000000000#"),9,1)="0"),"",MID(TEXT(入力シート!J85,"0000000000#"),9,1)))</f>
        <v/>
      </c>
      <c r="S66" s="450" t="str">
        <f>+IF(入力シート!J85="","",IF(AND(R66="",MID(TEXT(入力シート!J85,"0000000000#"),10,1)="0"),"",MID(TEXT(入力シート!J85,"0000000000#"),10,1)))</f>
        <v/>
      </c>
      <c r="T66" s="537" t="str">
        <f>+IF(入力シート!J85="","",IF(AND(S66="",MID(TEXT(入力シート!J85,"0000000000#"),11,1)="0"),"",MID(TEXT(入力シート!J85,"0000000000#"),11,1)))</f>
        <v/>
      </c>
      <c r="U66" s="515" t="str">
        <f>+IF(入力シート!O85="","",IF(LEFT(TEXT(入力シート!O85,"0#"),1)="0","",LEFT(TEXT(入力シート!O85,"0#"),1)))</f>
        <v/>
      </c>
      <c r="V66" s="507" t="str">
        <f>+IF(入力シート!O85="","",RIGHT(TEXT(入力シート!O85,"0#"),1))</f>
        <v/>
      </c>
      <c r="W66" s="264"/>
      <c r="X66" s="264"/>
      <c r="Y66" s="1167"/>
      <c r="Z66" s="1167"/>
      <c r="AA66" s="1167"/>
      <c r="AB66" s="1167"/>
      <c r="AC66" s="1277" t="s">
        <v>260</v>
      </c>
      <c r="AD66" s="1277"/>
      <c r="AE66" s="485" t="str">
        <f>+IF(MID(TEXT(入力シート!J109,"00#"),1,1)="0","",MID(TEXT(入力シート!J109,"00#"),1,1))</f>
        <v/>
      </c>
      <c r="AF66" s="494" t="str">
        <f>+IF(AND(AE66="",MID(TEXT(入力シート!J109,"00#"),2,1)="0"),"",MID(TEXT(入力シート!J109,"00#"),2,1))</f>
        <v/>
      </c>
      <c r="AG66" s="488" t="str">
        <f>+IF(AND(AF66="",MID(TEXT(入力シート!J109,"00#"),3,1)="0"),"",MID(TEXT(入力シート!J109,"00#"),3,1))</f>
        <v/>
      </c>
      <c r="AJ66" s="1286"/>
      <c r="AK66" s="1286"/>
      <c r="AL66" s="1168" t="s">
        <v>261</v>
      </c>
      <c r="AM66" s="1168"/>
      <c r="AN66" s="1168"/>
      <c r="AO66" s="1168"/>
      <c r="AP66" s="485" t="str">
        <f>+IF(MID(TEXT(入力シート!R111,"00#"),1,1)="0","",MID(TEXT(入力シート!R111,"00#"),1,1))</f>
        <v/>
      </c>
      <c r="AQ66" s="494" t="str">
        <f>+IF(AND(AP66="",MID(TEXT(入力シート!R111,"00#"),2,1)="0"),"",MID(TEXT(入力シート!R111,"00#"),2,1))</f>
        <v/>
      </c>
      <c r="AR66" s="488" t="str">
        <f>+IF(AND(AQ66="",MID(TEXT(入力シート!R111,"00#"),3,1)="0"),"",MID(TEXT(入力シート!R111,"00#"),3,1))</f>
        <v/>
      </c>
      <c r="AT66" s="495"/>
      <c r="AU66" s="1167"/>
      <c r="AV66" s="1167"/>
      <c r="AW66" s="1167"/>
      <c r="AX66" s="1167"/>
      <c r="AY66" s="1284" t="s">
        <v>262</v>
      </c>
      <c r="AZ66" s="1284"/>
      <c r="BA66" s="485" t="str">
        <f>+IF(MID(TEXT(入力シート!Z108,"00#"),1,1)="0","",MID(TEXT(入力シート!Z108,"00#"),1,1))</f>
        <v/>
      </c>
      <c r="BB66" s="494" t="str">
        <f>+IF(AND(BA66="",MID(TEXT(入力シート!Z108,"00#"),2,1)="0"),"",MID(TEXT(入力シート!Z108,"00#"),2,1))</f>
        <v/>
      </c>
      <c r="BC66" s="488" t="str">
        <f>+IF(AND(BB66="",MID(TEXT(入力シート!Z108,"00#"),3,1)="0"),"",MID(TEXT(入力シート!Z108,"00#"),3,1))</f>
        <v/>
      </c>
      <c r="BD66" s="495"/>
      <c r="BE66" s="495"/>
      <c r="BF66" s="1224" t="s">
        <v>263</v>
      </c>
      <c r="BG66" s="1224"/>
      <c r="BH66" s="1224"/>
      <c r="BI66" s="1224"/>
      <c r="BJ66" s="1224"/>
      <c r="BK66" s="1224"/>
      <c r="BL66" s="1224"/>
      <c r="BM66" s="1224"/>
      <c r="BN66" s="1224"/>
      <c r="BO66" s="1224"/>
      <c r="BP66" s="1224"/>
      <c r="BQ66" s="1224"/>
      <c r="BR66" s="1224"/>
      <c r="BS66" s="1224"/>
      <c r="BT66" s="206"/>
      <c r="BU66" s="206"/>
      <c r="BV66" s="1289"/>
      <c r="BW66" s="1290"/>
      <c r="BX66" s="1278" t="s">
        <v>997</v>
      </c>
      <c r="BY66" s="1279"/>
      <c r="BZ66" s="1279"/>
      <c r="CA66" s="1279"/>
      <c r="CB66" s="1279"/>
      <c r="CC66" s="1279"/>
      <c r="CD66" s="1280"/>
      <c r="CE66" s="525" t="str">
        <f>+IF(入力シート!N157="○",1,"")</f>
        <v/>
      </c>
      <c r="CF66" s="1285" t="s">
        <v>282</v>
      </c>
      <c r="CG66" s="1285"/>
      <c r="CH66" s="1285"/>
      <c r="CI66" s="1285"/>
      <c r="CJ66" s="1285"/>
      <c r="CK66" s="1285"/>
      <c r="CL66" s="1285"/>
      <c r="CM66" s="1285"/>
      <c r="CN66" s="1285"/>
      <c r="CO66" s="526" t="str">
        <f>+IF(入力シート!N165="○",1,"")</f>
        <v/>
      </c>
    </row>
    <row r="67" spans="1:96" s="436" customFormat="1" ht="23.25" customHeight="1">
      <c r="A67" s="69">
        <v>17</v>
      </c>
      <c r="B67" s="1257" t="s">
        <v>264</v>
      </c>
      <c r="C67" s="1258"/>
      <c r="D67" s="1258"/>
      <c r="E67" s="1258"/>
      <c r="F67" s="1258"/>
      <c r="G67" s="1259"/>
      <c r="H67" s="1229" t="str">
        <f>+IF(入力シート!I86="○",1,"")</f>
        <v/>
      </c>
      <c r="I67" s="1230"/>
      <c r="J67" s="534" t="str">
        <f>+IF(入力シート!J86="","",IF(MID(TEXT(入力シート!J86,"0000000000#"),1,1)="0","",MID(TEXT(入力シート!J86,"0000000000#"),1,1)))</f>
        <v/>
      </c>
      <c r="K67" s="535" t="str">
        <f>+IF(入力シート!J86="","",IF(AND(J67="",MID(TEXT(入力シート!J86,"0000000000#"),2,1)="0"),"",MID(TEXT(入力シート!J86,"0000000000#"),2,1)))</f>
        <v/>
      </c>
      <c r="L67" s="536" t="str">
        <f>+IF(入力シート!J86="","",IF(AND(K67="",MID(TEXT(入力シート!J86,"0000000000#"),3,1)="0"),"",MID(TEXT(入力シート!J86,"0000000000#"),3,1)))</f>
        <v/>
      </c>
      <c r="M67" s="450" t="str">
        <f>+IF(入力シート!J86="","",IF(AND(L67="",MID(TEXT(入力シート!J86,"0000000000#"),4,1)="0"),"",MID(TEXT(入力シート!J86,"0000000000#"),4,1)))</f>
        <v/>
      </c>
      <c r="N67" s="535" t="str">
        <f>+IF(入力シート!J86="","",IF(AND(M67="",MID(TEXT(入力シート!J86,"0000000000#"),5,1)="0"),"",MID(TEXT(入力シート!J86,"0000000000#"),5,1)))</f>
        <v/>
      </c>
      <c r="O67" s="536" t="str">
        <f>+IF(入力シート!J86="","",IF(AND(N67="",MID(TEXT(入力シート!J86,"0000000000#"),6,1)="0"),"",MID(TEXT(入力シート!J86,"0000000000#"),6,1)))</f>
        <v/>
      </c>
      <c r="P67" s="450" t="str">
        <f>+IF(入力シート!J86="","",IF(AND(O67="",MID(TEXT(入力シート!J86,"0000000000#"),7,1)="0"),"",MID(TEXT(入力シート!J86,"0000000000#"),7,1)))</f>
        <v/>
      </c>
      <c r="Q67" s="535" t="str">
        <f>+IF(入力シート!J86="","",IF(AND(P67="",MID(TEXT(入力シート!J86,"0000000000#"),8,1)="0"),"",MID(TEXT(入力シート!J86,"0000000000#"),8,1)))</f>
        <v/>
      </c>
      <c r="R67" s="536" t="str">
        <f>+IF(入力シート!J86="","",IF(AND(Q67="",MID(TEXT(入力シート!J86,"0000000000#"),9,1)="0"),"",MID(TEXT(入力シート!J86,"0000000000#"),9,1)))</f>
        <v/>
      </c>
      <c r="S67" s="450" t="str">
        <f>+IF(入力シート!J86="","",IF(AND(R67="",MID(TEXT(入力シート!J86,"0000000000#"),10,1)="0"),"",MID(TEXT(入力シート!J86,"0000000000#"),10,1)))</f>
        <v/>
      </c>
      <c r="T67" s="537" t="str">
        <f>+IF(入力シート!J86="","",IF(AND(S67="",MID(TEXT(入力シート!J86,"0000000000#"),11,1)="0"),"",MID(TEXT(入力シート!J86,"0000000000#"),11,1)))</f>
        <v/>
      </c>
      <c r="U67" s="515" t="str">
        <f>+IF(入力シート!O86="","",IF(LEFT(TEXT(入力シート!O86,"0#"),1)="0","",LEFT(TEXT(入力シート!O86,"0#"),1)))</f>
        <v/>
      </c>
      <c r="V67" s="507" t="str">
        <f>+IF(入力シート!O86="","",RIGHT(TEXT(入力シート!O86,"0#"),1))</f>
        <v/>
      </c>
      <c r="W67" s="264"/>
      <c r="X67" s="264"/>
      <c r="Y67" s="1167"/>
      <c r="Z67" s="1167"/>
      <c r="AA67" s="1167"/>
      <c r="AB67" s="1167"/>
      <c r="AC67" s="1277" t="s">
        <v>265</v>
      </c>
      <c r="AD67" s="1277"/>
      <c r="AE67" s="485" t="str">
        <f>+IF(MID(TEXT(入力シート!J110,"00#"),1,1)="0","",MID(TEXT(入力シート!J110,"00#"),1,1))</f>
        <v/>
      </c>
      <c r="AF67" s="494" t="str">
        <f>+IF(AND(AE67="",MID(TEXT(入力シート!J110,"00#"),2,1)="0"),"",MID(TEXT(入力シート!J110,"00#"),2,1))</f>
        <v/>
      </c>
      <c r="AG67" s="488" t="str">
        <f>+IF(AND(AF67="",MID(TEXT(入力シート!J110,"00#"),3,1)="0"),"",MID(TEXT(入力シート!J110,"00#"),3,1))</f>
        <v/>
      </c>
      <c r="AJ67" s="1286"/>
      <c r="AK67" s="1286"/>
      <c r="AL67" s="1168" t="s">
        <v>266</v>
      </c>
      <c r="AM67" s="1168"/>
      <c r="AN67" s="1168"/>
      <c r="AO67" s="1168"/>
      <c r="AP67" s="485" t="str">
        <f>+IF(MID(TEXT(入力シート!R112,"00#"),1,1)="0","",MID(TEXT(入力シート!R112,"00#"),1,1))</f>
        <v/>
      </c>
      <c r="AQ67" s="494" t="str">
        <f>+IF(AND(AP67="",MID(TEXT(入力シート!R112,"00#"),2,1)="0"),"",MID(TEXT(入力シート!R112,"00#"),2,1))</f>
        <v/>
      </c>
      <c r="AR67" s="488" t="str">
        <f>+IF(AND(AQ67="",MID(TEXT(入力シート!R112,"00#"),3,1)="0"),"",MID(TEXT(入力シート!R112,"00#"),3,1))</f>
        <v/>
      </c>
      <c r="AT67" s="495"/>
      <c r="AU67" s="1167" t="s">
        <v>267</v>
      </c>
      <c r="AV67" s="1167"/>
      <c r="AW67" s="1167"/>
      <c r="AX67" s="1167"/>
      <c r="AY67" s="1102" t="s">
        <v>167</v>
      </c>
      <c r="AZ67" s="1102"/>
      <c r="BA67" s="485" t="str">
        <f>+IF(MID(TEXT(入力シート!Z109,"00#"),1,1)="0","",MID(TEXT(入力シート!Z109,"00#"),1,1))</f>
        <v/>
      </c>
      <c r="BB67" s="494" t="str">
        <f>+IF(AND(BA67="",MID(TEXT(入力シート!Z109,"00#"),2,1)="0"),"",MID(TEXT(入力シート!Z109,"00#"),2,1))</f>
        <v/>
      </c>
      <c r="BC67" s="488" t="str">
        <f>+IF(AND(BB67="",MID(TEXT(入力シート!Z109,"00#"),3,1)="0"),"",MID(TEXT(入力シート!Z109,"00#"),3,1))</f>
        <v/>
      </c>
      <c r="BD67" s="495"/>
      <c r="BE67" s="495"/>
      <c r="BF67" s="1224" t="s">
        <v>268</v>
      </c>
      <c r="BG67" s="1224"/>
      <c r="BH67" s="1224"/>
      <c r="BI67" s="1224"/>
      <c r="BJ67" s="1224"/>
      <c r="BK67" s="1224"/>
      <c r="BL67" s="1224"/>
      <c r="BM67" s="1224"/>
      <c r="BN67" s="1224"/>
      <c r="BO67" s="1224"/>
      <c r="BP67" s="1224"/>
      <c r="BQ67" s="1224"/>
      <c r="BR67" s="84" t="s">
        <v>269</v>
      </c>
      <c r="BS67" s="84" t="s">
        <v>270</v>
      </c>
      <c r="BT67" s="206"/>
      <c r="BU67" s="206"/>
      <c r="BV67" s="1291"/>
      <c r="BW67" s="1292"/>
      <c r="BX67" s="1278" t="s">
        <v>998</v>
      </c>
      <c r="BY67" s="1279"/>
      <c r="BZ67" s="1279"/>
      <c r="CA67" s="1279"/>
      <c r="CB67" s="1279"/>
      <c r="CC67" s="1279"/>
      <c r="CD67" s="1280"/>
      <c r="CE67" s="525" t="str">
        <f>+IF(入力シート!N158="○",1,"")</f>
        <v/>
      </c>
      <c r="CF67" s="1341" t="s">
        <v>999</v>
      </c>
      <c r="CG67" s="1341"/>
      <c r="CH67" s="1341"/>
      <c r="CI67" s="1341"/>
      <c r="CJ67" s="1341"/>
      <c r="CK67" s="1341"/>
      <c r="CL67" s="1341"/>
      <c r="CM67" s="1341"/>
      <c r="CN67" s="1341"/>
      <c r="CO67" s="526" t="str">
        <f>+IF(入力シート!N166="○",1,"")</f>
        <v/>
      </c>
    </row>
    <row r="68" spans="1:96" s="436" customFormat="1" ht="23.25" customHeight="1">
      <c r="A68" s="69">
        <v>18</v>
      </c>
      <c r="B68" s="1257" t="s">
        <v>272</v>
      </c>
      <c r="C68" s="1258"/>
      <c r="D68" s="1258"/>
      <c r="E68" s="1258"/>
      <c r="F68" s="1258"/>
      <c r="G68" s="1259"/>
      <c r="H68" s="1229" t="str">
        <f>+IF(入力シート!I87="○",1,"")</f>
        <v/>
      </c>
      <c r="I68" s="1230"/>
      <c r="J68" s="534" t="str">
        <f>+IF(入力シート!J87="","",IF(MID(TEXT(入力シート!J87,"0000000000#"),1,1)="0","",MID(TEXT(入力シート!J87,"0000000000#"),1,1)))</f>
        <v/>
      </c>
      <c r="K68" s="535" t="str">
        <f>+IF(入力シート!J87="","",IF(AND(J68="",MID(TEXT(入力シート!J87,"0000000000#"),2,1)="0"),"",MID(TEXT(入力シート!J87,"0000000000#"),2,1)))</f>
        <v/>
      </c>
      <c r="L68" s="536" t="str">
        <f>+IF(入力シート!J87="","",IF(AND(K68="",MID(TEXT(入力シート!J87,"0000000000#"),3,1)="0"),"",MID(TEXT(入力シート!J87,"0000000000#"),3,1)))</f>
        <v/>
      </c>
      <c r="M68" s="450" t="str">
        <f>+IF(入力シート!J87="","",IF(AND(L68="",MID(TEXT(入力シート!J87,"0000000000#"),4,1)="0"),"",MID(TEXT(入力シート!J87,"0000000000#"),4,1)))</f>
        <v/>
      </c>
      <c r="N68" s="535" t="str">
        <f>+IF(入力シート!J87="","",IF(AND(M68="",MID(TEXT(入力シート!J87,"0000000000#"),5,1)="0"),"",MID(TEXT(入力シート!J87,"0000000000#"),5,1)))</f>
        <v/>
      </c>
      <c r="O68" s="536" t="str">
        <f>+IF(入力シート!J87="","",IF(AND(N68="",MID(TEXT(入力シート!J87,"0000000000#"),6,1)="0"),"",MID(TEXT(入力シート!J87,"0000000000#"),6,1)))</f>
        <v/>
      </c>
      <c r="P68" s="450" t="str">
        <f>+IF(入力シート!J87="","",IF(AND(O68="",MID(TEXT(入力シート!J87,"0000000000#"),7,1)="0"),"",MID(TEXT(入力シート!J87,"0000000000#"),7,1)))</f>
        <v/>
      </c>
      <c r="Q68" s="535" t="str">
        <f>+IF(入力シート!J87="","",IF(AND(P68="",MID(TEXT(入力シート!J87,"0000000000#"),8,1)="0"),"",MID(TEXT(入力シート!J87,"0000000000#"),8,1)))</f>
        <v/>
      </c>
      <c r="R68" s="536" t="str">
        <f>+IF(入力シート!J87="","",IF(AND(Q68="",MID(TEXT(入力シート!J87,"0000000000#"),9,1)="0"),"",MID(TEXT(入力シート!J87,"0000000000#"),9,1)))</f>
        <v/>
      </c>
      <c r="S68" s="450" t="str">
        <f>+IF(入力シート!J87="","",IF(AND(R68="",MID(TEXT(入力シート!J87,"0000000000#"),10,1)="0"),"",MID(TEXT(入力シート!J87,"0000000000#"),10,1)))</f>
        <v/>
      </c>
      <c r="T68" s="537" t="str">
        <f>+IF(入力シート!J87="","",IF(AND(S68="",MID(TEXT(入力シート!J87,"0000000000#"),11,1)="0"),"",MID(TEXT(入力シート!J87,"0000000000#"),11,1)))</f>
        <v/>
      </c>
      <c r="U68" s="515" t="str">
        <f>+IF(入力シート!O87="","",IF(LEFT(TEXT(入力シート!O87,"0#"),1)="0","",LEFT(TEXT(入力シート!O87,"0#"),1)))</f>
        <v/>
      </c>
      <c r="V68" s="507" t="str">
        <f>+IF(入力シート!O87="","",RIGHT(TEXT(入力シート!O87,"0#"),1))</f>
        <v/>
      </c>
      <c r="W68" s="264"/>
      <c r="X68" s="264"/>
      <c r="Y68" s="1167"/>
      <c r="Z68" s="1167"/>
      <c r="AA68" s="1167"/>
      <c r="AB68" s="1167"/>
      <c r="AC68" s="1102" t="s">
        <v>174</v>
      </c>
      <c r="AD68" s="1102"/>
      <c r="AE68" s="485" t="str">
        <f>+IF(MID(TEXT(入力シート!J111,"00#"),1,1)="0","",MID(TEXT(入力シート!J111,"00#"),1,1))</f>
        <v/>
      </c>
      <c r="AF68" s="494" t="str">
        <f>+IF(AND(AE68="",MID(TEXT(入力シート!J111,"00#"),2,1)="0"),"",MID(TEXT(入力シート!J111,"00#"),2,1))</f>
        <v/>
      </c>
      <c r="AG68" s="488" t="str">
        <f>+IF(AND(AF68="",MID(TEXT(入力シート!J111,"00#"),3,1)="0"),"",MID(TEXT(入力シート!J111,"00#"),3,1))</f>
        <v/>
      </c>
      <c r="AJ68" s="1286"/>
      <c r="AK68" s="1286"/>
      <c r="AL68" s="1168" t="s">
        <v>273</v>
      </c>
      <c r="AM68" s="1168"/>
      <c r="AN68" s="1168"/>
      <c r="AO68" s="1168"/>
      <c r="AP68" s="485" t="str">
        <f>+IF(MID(TEXT(入力シート!R113,"00#"),1,1)="0","",MID(TEXT(入力シート!R113,"00#"),1,1))</f>
        <v/>
      </c>
      <c r="AQ68" s="494" t="str">
        <f>+IF(AND(AP68="",MID(TEXT(入力シート!R113,"00#"),2,1)="0"),"",MID(TEXT(入力シート!R113,"00#"),2,1))</f>
        <v/>
      </c>
      <c r="AR68" s="488" t="str">
        <f>+IF(AND(AQ68="",MID(TEXT(入力シート!R113,"00#"),3,1)="0"),"",MID(TEXT(入力シート!R113,"00#"),3,1))</f>
        <v/>
      </c>
      <c r="AT68" s="495"/>
      <c r="AU68" s="1167"/>
      <c r="AV68" s="1167"/>
      <c r="AW68" s="1167"/>
      <c r="AX68" s="1167"/>
      <c r="AY68" s="1102" t="s">
        <v>174</v>
      </c>
      <c r="AZ68" s="1102"/>
      <c r="BA68" s="485" t="str">
        <f>+IF(MID(TEXT(入力シート!Z110,"00#"),1,1)="0","",MID(TEXT(入力シート!Z110,"00#"),1,1))</f>
        <v/>
      </c>
      <c r="BB68" s="494" t="str">
        <f>+IF(AND(BA68="",MID(TEXT(入力シート!Z110,"00#"),2,1)="0"),"",MID(TEXT(入力シート!Z110,"00#"),2,1))</f>
        <v/>
      </c>
      <c r="BC68" s="488" t="str">
        <f>+IF(AND(BB68="",MID(TEXT(入力シート!Z110,"00#"),3,1)="0"),"",MID(TEXT(入力シート!Z110,"00#"),3,1))</f>
        <v/>
      </c>
      <c r="BD68" s="495"/>
      <c r="BE68" s="495"/>
      <c r="BF68" s="1224" t="s">
        <v>274</v>
      </c>
      <c r="BG68" s="1224"/>
      <c r="BH68" s="1224"/>
      <c r="BI68" s="1224"/>
      <c r="BJ68" s="1224"/>
      <c r="BK68" s="1224"/>
      <c r="BL68" s="1224"/>
      <c r="BM68" s="1224"/>
      <c r="BN68" s="1224"/>
      <c r="BO68" s="1224"/>
      <c r="BP68" s="1224"/>
      <c r="BQ68" s="1224"/>
      <c r="BR68" s="516" t="str">
        <f>+IF(入力シート!G175="○",1,"")</f>
        <v/>
      </c>
      <c r="BS68" s="538" t="str">
        <f>+IF(入力シート!I175="○",1,"")</f>
        <v/>
      </c>
      <c r="BT68" s="206"/>
      <c r="BU68" s="206"/>
      <c r="BV68" s="1285" t="s">
        <v>286</v>
      </c>
      <c r="BW68" s="1285"/>
      <c r="BX68" s="1285"/>
      <c r="BY68" s="1285"/>
      <c r="BZ68" s="1285"/>
      <c r="CA68" s="1285"/>
      <c r="CB68" s="1285"/>
      <c r="CC68" s="1285"/>
      <c r="CD68" s="1285"/>
      <c r="CE68" s="525" t="str">
        <f>+IF(入力シート!N159="○",1,"")</f>
        <v/>
      </c>
      <c r="CF68" s="1287" t="s">
        <v>1000</v>
      </c>
      <c r="CG68" s="1288"/>
      <c r="CH68" s="1278" t="s">
        <v>2</v>
      </c>
      <c r="CI68" s="1279"/>
      <c r="CJ68" s="1279"/>
      <c r="CK68" s="1279"/>
      <c r="CL68" s="1279"/>
      <c r="CM68" s="1279"/>
      <c r="CN68" s="1280"/>
      <c r="CO68" s="526" t="str">
        <f>+IF(入力シート!N167="○",1,"")</f>
        <v/>
      </c>
    </row>
    <row r="69" spans="1:96" s="436" customFormat="1" ht="23.25" customHeight="1">
      <c r="A69" s="69">
        <v>19</v>
      </c>
      <c r="B69" s="1257" t="s">
        <v>276</v>
      </c>
      <c r="C69" s="1258"/>
      <c r="D69" s="1258"/>
      <c r="E69" s="1258"/>
      <c r="F69" s="1258"/>
      <c r="G69" s="1259"/>
      <c r="H69" s="1229" t="str">
        <f>+IF(入力シート!I88="○",1,"")</f>
        <v/>
      </c>
      <c r="I69" s="1230"/>
      <c r="J69" s="534" t="str">
        <f>+IF(入力シート!J88="","",IF(MID(TEXT(入力シート!J88,"0000000000#"),1,1)="0","",MID(TEXT(入力シート!J88,"0000000000#"),1,1)))</f>
        <v/>
      </c>
      <c r="K69" s="535" t="str">
        <f>+IF(入力シート!J88="","",IF(AND(J69="",MID(TEXT(入力シート!J88,"0000000000#"),2,1)="0"),"",MID(TEXT(入力シート!J88,"0000000000#"),2,1)))</f>
        <v/>
      </c>
      <c r="L69" s="536" t="str">
        <f>+IF(入力シート!J88="","",IF(AND(K69="",MID(TEXT(入力シート!J88,"0000000000#"),3,1)="0"),"",MID(TEXT(入力シート!J88,"0000000000#"),3,1)))</f>
        <v/>
      </c>
      <c r="M69" s="450" t="str">
        <f>+IF(入力シート!J88="","",IF(AND(L69="",MID(TEXT(入力シート!J88,"0000000000#"),4,1)="0"),"",MID(TEXT(入力シート!J88,"0000000000#"),4,1)))</f>
        <v/>
      </c>
      <c r="N69" s="535" t="str">
        <f>+IF(入力シート!J88="","",IF(AND(M69="",MID(TEXT(入力シート!J88,"0000000000#"),5,1)="0"),"",MID(TEXT(入力シート!J88,"0000000000#"),5,1)))</f>
        <v/>
      </c>
      <c r="O69" s="536" t="str">
        <f>+IF(入力シート!J88="","",IF(AND(N69="",MID(TEXT(入力シート!J88,"0000000000#"),6,1)="0"),"",MID(TEXT(入力シート!J88,"0000000000#"),6,1)))</f>
        <v/>
      </c>
      <c r="P69" s="450" t="str">
        <f>+IF(入力シート!J88="","",IF(AND(O69="",MID(TEXT(入力シート!J88,"0000000000#"),7,1)="0"),"",MID(TEXT(入力シート!J88,"0000000000#"),7,1)))</f>
        <v/>
      </c>
      <c r="Q69" s="535" t="str">
        <f>+IF(入力シート!J88="","",IF(AND(P69="",MID(TEXT(入力シート!J88,"0000000000#"),8,1)="0"),"",MID(TEXT(入力シート!J88,"0000000000#"),8,1)))</f>
        <v/>
      </c>
      <c r="R69" s="536" t="str">
        <f>+IF(入力シート!J88="","",IF(AND(Q69="",MID(TEXT(入力シート!J88,"0000000000#"),9,1)="0"),"",MID(TEXT(入力シート!J88,"0000000000#"),9,1)))</f>
        <v/>
      </c>
      <c r="S69" s="450" t="str">
        <f>+IF(入力シート!J88="","",IF(AND(R69="",MID(TEXT(入力シート!J88,"0000000000#"),10,1)="0"),"",MID(TEXT(入力シート!J88,"0000000000#"),10,1)))</f>
        <v/>
      </c>
      <c r="T69" s="537" t="str">
        <f>+IF(入力シート!J88="","",IF(AND(S69="",MID(TEXT(入力シート!J88,"0000000000#"),11,1)="0"),"",MID(TEXT(入力シート!J88,"0000000000#"),11,1)))</f>
        <v/>
      </c>
      <c r="U69" s="515" t="str">
        <f>+IF(入力シート!O88="","",IF(LEFT(TEXT(入力シート!O88,"0#"),1)="0","",LEFT(TEXT(入力シート!O88,"0#"),1)))</f>
        <v/>
      </c>
      <c r="V69" s="507" t="str">
        <f>+IF(入力シート!O88="","",RIGHT(TEXT(入力シート!O88,"0#"),1))</f>
        <v/>
      </c>
      <c r="W69" s="264"/>
      <c r="X69" s="264"/>
      <c r="Y69" s="1167"/>
      <c r="Z69" s="1167"/>
      <c r="AA69" s="1167"/>
      <c r="AB69" s="1167"/>
      <c r="AC69" s="1102" t="s">
        <v>277</v>
      </c>
      <c r="AD69" s="1102"/>
      <c r="AE69" s="485" t="str">
        <f>+IF(MID(TEXT(入力シート!J112,"00#"),1,1)="0","",MID(TEXT(入力シート!J112,"00#"),1,1))</f>
        <v/>
      </c>
      <c r="AF69" s="494" t="str">
        <f>+IF(AND(AE69="",MID(TEXT(入力シート!J112,"00#"),2,1)="0"),"",MID(TEXT(入力シート!J112,"00#"),2,1))</f>
        <v/>
      </c>
      <c r="AG69" s="488" t="str">
        <f>+IF(AND(AF69="",MID(TEXT(入力シート!J112,"00#"),3,1)="0"),"",MID(TEXT(入力シート!J112,"00#"),3,1))</f>
        <v/>
      </c>
      <c r="AJ69" s="1286"/>
      <c r="AK69" s="1286"/>
      <c r="AL69" s="1168" t="s">
        <v>278</v>
      </c>
      <c r="AM69" s="1168"/>
      <c r="AN69" s="1168"/>
      <c r="AO69" s="1168"/>
      <c r="AP69" s="485" t="str">
        <f>+IF(MID(TEXT(入力シート!R114,"00#"),1,1)="0","",MID(TEXT(入力シート!R114,"00#"),1,1))</f>
        <v/>
      </c>
      <c r="AQ69" s="494" t="str">
        <f>+IF(AND(AP69="",MID(TEXT(入力シート!R114,"00#"),2,1)="0"),"",MID(TEXT(入力シート!R114,"00#"),2,1))</f>
        <v/>
      </c>
      <c r="AR69" s="488" t="str">
        <f>+IF(AND(AQ69="",MID(TEXT(入力シート!R114,"00#"),3,1)="0"),"",MID(TEXT(入力シート!R114,"00#"),3,1))</f>
        <v/>
      </c>
      <c r="AU69" s="1167" t="s">
        <v>279</v>
      </c>
      <c r="AV69" s="1167"/>
      <c r="AW69" s="1167"/>
      <c r="AX69" s="1167"/>
      <c r="AY69" s="1102" t="s">
        <v>280</v>
      </c>
      <c r="AZ69" s="1102"/>
      <c r="BA69" s="485" t="str">
        <f>+IF(MID(TEXT(入力シート!Z111,"00#"),1,1)="0","",MID(TEXT(入力シート!Z111,"00#"),1,1))</f>
        <v/>
      </c>
      <c r="BB69" s="494" t="str">
        <f>+IF(AND(BA69="",MID(TEXT(入力シート!Z111,"00#"),2,1)="0"),"",MID(TEXT(入力シート!Z111,"00#"),2,1))</f>
        <v/>
      </c>
      <c r="BC69" s="488" t="str">
        <f>+IF(AND(BB69="",MID(TEXT(入力シート!Z111,"00#"),3,1)="0"),"",MID(TEXT(入力シート!Z111,"00#"),3,1))</f>
        <v/>
      </c>
      <c r="BD69" s="435"/>
      <c r="BE69" s="435"/>
      <c r="BF69" s="1224" t="s">
        <v>281</v>
      </c>
      <c r="BG69" s="1224"/>
      <c r="BH69" s="1224"/>
      <c r="BI69" s="1224"/>
      <c r="BJ69" s="1224"/>
      <c r="BK69" s="1224"/>
      <c r="BL69" s="1224"/>
      <c r="BM69" s="1224"/>
      <c r="BN69" s="1224"/>
      <c r="BO69" s="1224"/>
      <c r="BP69" s="1224"/>
      <c r="BQ69" s="1224"/>
      <c r="BR69" s="516" t="str">
        <f>+IF(入力シート!G176="○",1,"")</f>
        <v/>
      </c>
      <c r="BS69" s="538" t="str">
        <f>+IF(入力シート!I176="○",1,"")</f>
        <v/>
      </c>
      <c r="BV69" s="1285" t="s">
        <v>288</v>
      </c>
      <c r="BW69" s="1285"/>
      <c r="BX69" s="1285"/>
      <c r="BY69" s="1285"/>
      <c r="BZ69" s="1285"/>
      <c r="CA69" s="1285"/>
      <c r="CB69" s="1285"/>
      <c r="CC69" s="1285"/>
      <c r="CD69" s="1285"/>
      <c r="CE69" s="525" t="str">
        <f>+IF(入力シート!N160="○",1,"")</f>
        <v/>
      </c>
      <c r="CF69" s="1289"/>
      <c r="CG69" s="1290"/>
      <c r="CH69" s="1278" t="s">
        <v>1001</v>
      </c>
      <c r="CI69" s="1279"/>
      <c r="CJ69" s="1279"/>
      <c r="CK69" s="1279"/>
      <c r="CL69" s="1279"/>
      <c r="CM69" s="1279"/>
      <c r="CN69" s="1280"/>
      <c r="CO69" s="526" t="str">
        <f>+IF(入力シート!N168="○",1,"")</f>
        <v/>
      </c>
    </row>
    <row r="70" spans="1:96" s="436" customFormat="1" ht="23.25" customHeight="1" thickBot="1">
      <c r="A70" s="69">
        <v>20</v>
      </c>
      <c r="B70" s="1257" t="s">
        <v>283</v>
      </c>
      <c r="C70" s="1258"/>
      <c r="D70" s="1258"/>
      <c r="E70" s="1258"/>
      <c r="F70" s="1258"/>
      <c r="G70" s="1259"/>
      <c r="H70" s="1296" t="str">
        <f>+IF(入力シート!I89="○",1,"")</f>
        <v/>
      </c>
      <c r="I70" s="1297"/>
      <c r="J70" s="539" t="str">
        <f>+IF(入力シート!J89="","",IF(MID(TEXT(入力シート!J89,"0000000000#"),1,1)="0","",MID(TEXT(入力シート!J89,"0000000000#"),1,1)))</f>
        <v/>
      </c>
      <c r="K70" s="540" t="str">
        <f>+IF(入力シート!J89="","",IF(AND(J70="",MID(TEXT(入力シート!J89,"0000000000#"),2,1)="0"),"",MID(TEXT(入力シート!J89,"0000000000#"),2,1)))</f>
        <v/>
      </c>
      <c r="L70" s="541" t="str">
        <f>+IF(入力シート!J89="","",IF(AND(K70="",MID(TEXT(入力シート!J89,"0000000000#"),3,1)="0"),"",MID(TEXT(入力シート!J89,"0000000000#"),3,1)))</f>
        <v/>
      </c>
      <c r="M70" s="542" t="str">
        <f>+IF(入力シート!J89="","",IF(AND(L70="",MID(TEXT(入力シート!J89,"0000000000#"),4,1)="0"),"",MID(TEXT(入力シート!J89,"0000000000#"),4,1)))</f>
        <v/>
      </c>
      <c r="N70" s="540" t="str">
        <f>+IF(入力シート!J89="","",IF(AND(M70="",MID(TEXT(入力シート!J89,"0000000000#"),5,1)="0"),"",MID(TEXT(入力シート!J89,"0000000000#"),5,1)))</f>
        <v/>
      </c>
      <c r="O70" s="541" t="str">
        <f>+IF(入力シート!J89="","",IF(AND(N70="",MID(TEXT(入力シート!J89,"0000000000#"),6,1)="0"),"",MID(TEXT(入力シート!J89,"0000000000#"),6,1)))</f>
        <v/>
      </c>
      <c r="P70" s="542" t="str">
        <f>+IF(入力シート!J89="","",IF(AND(O70="",MID(TEXT(入力シート!J89,"0000000000#"),7,1)="0"),"",MID(TEXT(入力シート!J89,"0000000000#"),7,1)))</f>
        <v/>
      </c>
      <c r="Q70" s="540" t="str">
        <f>+IF(入力シート!J89="","",IF(AND(P70="",MID(TEXT(入力シート!J89,"0000000000#"),8,1)="0"),"",MID(TEXT(入力シート!J89,"0000000000#"),8,1)))</f>
        <v/>
      </c>
      <c r="R70" s="541" t="str">
        <f>+IF(入力シート!J89="","",IF(AND(Q70="",MID(TEXT(入力シート!J89,"0000000000#"),9,1)="0"),"",MID(TEXT(入力シート!J89,"0000000000#"),9,1)))</f>
        <v/>
      </c>
      <c r="S70" s="542" t="str">
        <f>+IF(入力シート!J89="","",IF(AND(R70="",MID(TEXT(入力シート!J89,"0000000000#"),10,1)="0"),"",MID(TEXT(入力シート!J89,"0000000000#"),10,1)))</f>
        <v/>
      </c>
      <c r="T70" s="543" t="str">
        <f>+IF(入力シート!J89="","",IF(AND(S70="",MID(TEXT(入力シート!J89,"0000000000#"),11,1)="0"),"",MID(TEXT(入力シート!J89,"0000000000#"),11,1)))</f>
        <v/>
      </c>
      <c r="U70" s="544" t="str">
        <f>+IF(入力シート!O89="","",IF(LEFT(TEXT(入力シート!O89,"0#"),1)="0","",LEFT(TEXT(入力シート!O89,"0#"),1)))</f>
        <v/>
      </c>
      <c r="V70" s="545" t="str">
        <f>+IF(入力シート!O89="","",RIGHT(TEXT(入力シート!O89,"0#"),1))</f>
        <v/>
      </c>
      <c r="W70" s="442"/>
      <c r="X70" s="442"/>
      <c r="AJ70" s="1286"/>
      <c r="AK70" s="1286"/>
      <c r="AL70" s="1168" t="s">
        <v>62</v>
      </c>
      <c r="AM70" s="1168"/>
      <c r="AN70" s="1168"/>
      <c r="AO70" s="1168"/>
      <c r="AP70" s="485" t="str">
        <f>+IF(MID(TEXT(入力シート!R115,"00#"),1,1)="0","",MID(TEXT(入力シート!R115,"00#"),1,1))</f>
        <v/>
      </c>
      <c r="AQ70" s="494" t="str">
        <f>+IF(AND(AP70="",MID(TEXT(入力シート!R115,"00#"),2,1)="0"),"",MID(TEXT(入力シート!R115,"00#"),2,1))</f>
        <v/>
      </c>
      <c r="AR70" s="488" t="str">
        <f>+IF(AND(AQ70="",MID(TEXT(入力シート!R115,"00#"),3,1)="0"),"",MID(TEXT(入力シート!R115,"00#"),3,1))</f>
        <v/>
      </c>
      <c r="AU70" s="1167"/>
      <c r="AV70" s="1167"/>
      <c r="AW70" s="1167"/>
      <c r="AX70" s="1167"/>
      <c r="AY70" s="1102" t="s">
        <v>284</v>
      </c>
      <c r="AZ70" s="1102"/>
      <c r="BA70" s="485" t="str">
        <f>+IF(MID(TEXT(入力シート!Z112,"00#"),1,1)="0","",MID(TEXT(入力シート!Z112,"00#"),1,1))</f>
        <v/>
      </c>
      <c r="BB70" s="494" t="str">
        <f>+IF(AND(BA70="",MID(TEXT(入力シート!Z112,"00#"),2,1)="0"),"",MID(TEXT(入力シート!Z112,"00#"),2,1))</f>
        <v/>
      </c>
      <c r="BC70" s="488" t="str">
        <f>+IF(AND(BB70="",MID(TEXT(入力シート!Z112,"00#"),3,1)="0"),"",MID(TEXT(入力シート!Z112,"00#"),3,1))</f>
        <v/>
      </c>
      <c r="BF70" s="1224" t="s">
        <v>285</v>
      </c>
      <c r="BG70" s="1224"/>
      <c r="BH70" s="1224"/>
      <c r="BI70" s="1224"/>
      <c r="BJ70" s="1224"/>
      <c r="BK70" s="1224"/>
      <c r="BL70" s="1224"/>
      <c r="BM70" s="1224"/>
      <c r="BN70" s="1224"/>
      <c r="BO70" s="1224"/>
      <c r="BP70" s="1224"/>
      <c r="BQ70" s="1224"/>
      <c r="BR70" s="516" t="str">
        <f>+IF(入力シート!G177="○",1,"")</f>
        <v/>
      </c>
      <c r="BS70" s="538" t="str">
        <f>+IF(入力シート!I177="○",1,"")</f>
        <v/>
      </c>
      <c r="BT70" s="92"/>
      <c r="BU70" s="92"/>
      <c r="BV70" s="1281" t="s">
        <v>252</v>
      </c>
      <c r="BW70" s="1282"/>
      <c r="BX70" s="1282"/>
      <c r="BY70" s="1282"/>
      <c r="BZ70" s="1282"/>
      <c r="CA70" s="1282"/>
      <c r="CB70" s="1282"/>
      <c r="CC70" s="1282"/>
      <c r="CD70" s="1283"/>
      <c r="CE70" s="525" t="str">
        <f>+IF(入力シート!N161="○",1,"")</f>
        <v/>
      </c>
      <c r="CF70" s="1291"/>
      <c r="CG70" s="1292"/>
      <c r="CH70" s="1278" t="s">
        <v>1002</v>
      </c>
      <c r="CI70" s="1279"/>
      <c r="CJ70" s="1279"/>
      <c r="CK70" s="1279"/>
      <c r="CL70" s="1279"/>
      <c r="CM70" s="1279"/>
      <c r="CN70" s="1280"/>
      <c r="CO70" s="526" t="str">
        <f>+IF(入力シート!N169="○",1,"")</f>
        <v/>
      </c>
    </row>
    <row r="71" spans="1:96" s="436" customFormat="1" ht="23.25" customHeight="1">
      <c r="A71" s="444"/>
      <c r="B71" s="546"/>
      <c r="C71" s="546"/>
      <c r="D71" s="546"/>
      <c r="E71" s="546"/>
      <c r="F71" s="546"/>
      <c r="G71" s="546"/>
      <c r="H71" s="547"/>
      <c r="I71" s="547"/>
      <c r="J71" s="548"/>
      <c r="K71" s="548"/>
      <c r="L71" s="548"/>
      <c r="M71" s="548"/>
      <c r="N71" s="548"/>
      <c r="O71" s="548"/>
      <c r="P71" s="548"/>
      <c r="Q71" s="548"/>
      <c r="R71" s="548"/>
      <c r="S71" s="548"/>
      <c r="T71" s="549"/>
      <c r="U71" s="549"/>
      <c r="V71" s="550"/>
      <c r="W71" s="442"/>
      <c r="X71" s="442"/>
      <c r="AJ71" s="1286"/>
      <c r="AK71" s="1286"/>
      <c r="AL71" s="1168" t="s">
        <v>287</v>
      </c>
      <c r="AM71" s="1168"/>
      <c r="AN71" s="1168"/>
      <c r="AO71" s="1168"/>
      <c r="AP71" s="485" t="str">
        <f>+IF(MID(TEXT(入力シート!R116,"00#"),1,1)="0","",MID(TEXT(入力シート!R116,"00#"),1,1))</f>
        <v/>
      </c>
      <c r="AQ71" s="494" t="str">
        <f>+IF(AND(AP71="",MID(TEXT(入力シート!R116,"00#"),2,1)="0"),"",MID(TEXT(入力シート!R116,"00#"),2,1))</f>
        <v/>
      </c>
      <c r="AR71" s="488" t="str">
        <f>+IF(AND(AQ71="",MID(TEXT(入力シート!R116,"00#"),3,1)="0"),"",MID(TEXT(入力シート!R116,"00#"),3,1))</f>
        <v/>
      </c>
      <c r="BE71" s="91"/>
      <c r="BF71" s="91"/>
      <c r="BG71" s="92"/>
      <c r="BH71" s="92"/>
      <c r="BI71" s="92"/>
      <c r="BJ71" s="92"/>
      <c r="BK71" s="92"/>
      <c r="BL71" s="92"/>
      <c r="BM71" s="92"/>
      <c r="BN71" s="92"/>
      <c r="BO71" s="92"/>
      <c r="BP71" s="92"/>
      <c r="BQ71" s="92"/>
      <c r="BR71" s="92"/>
      <c r="BS71" s="92"/>
      <c r="BT71" s="92"/>
      <c r="BU71" s="92"/>
      <c r="BV71" s="1281" t="s">
        <v>258</v>
      </c>
      <c r="BW71" s="1282"/>
      <c r="BX71" s="1282"/>
      <c r="BY71" s="1282"/>
      <c r="BZ71" s="1282"/>
      <c r="CA71" s="1282"/>
      <c r="CB71" s="1282"/>
      <c r="CC71" s="1282"/>
      <c r="CD71" s="1283"/>
      <c r="CE71" s="525" t="str">
        <f>+IF(入力シート!N162="○",1,"")</f>
        <v/>
      </c>
      <c r="CF71" s="1305"/>
      <c r="CG71" s="1306"/>
      <c r="CH71" s="1306"/>
      <c r="CI71" s="1306"/>
      <c r="CJ71" s="1306"/>
      <c r="CK71" s="1306"/>
      <c r="CL71" s="1306"/>
      <c r="CM71" s="1306"/>
      <c r="CN71" s="1306"/>
      <c r="CO71" s="1307"/>
    </row>
    <row r="72" spans="1:96" s="436" customFormat="1" ht="18" customHeight="1">
      <c r="J72" s="442"/>
      <c r="K72" s="442"/>
      <c r="L72" s="442"/>
      <c r="M72" s="442"/>
      <c r="N72" s="442"/>
      <c r="O72" s="442"/>
      <c r="P72" s="442"/>
      <c r="Q72" s="442"/>
      <c r="R72" s="442"/>
      <c r="S72" s="442"/>
      <c r="T72" s="442"/>
      <c r="U72" s="442"/>
      <c r="V72" s="442"/>
      <c r="W72" s="442"/>
      <c r="X72" s="442"/>
      <c r="AJ72" s="551"/>
      <c r="AK72" s="551"/>
      <c r="BE72" s="91"/>
      <c r="BF72" s="91"/>
      <c r="BG72" s="92"/>
      <c r="BH72" s="92"/>
      <c r="BI72" s="92"/>
      <c r="BJ72" s="92"/>
      <c r="BK72" s="92"/>
      <c r="BL72" s="92"/>
      <c r="BM72" s="92"/>
      <c r="BN72" s="92"/>
      <c r="BO72" s="92"/>
      <c r="BP72" s="92"/>
      <c r="BQ72" s="92"/>
      <c r="BR72" s="92"/>
      <c r="BS72" s="92"/>
      <c r="BT72" s="92"/>
      <c r="BU72" s="92"/>
      <c r="BV72" s="92"/>
      <c r="BW72" s="92"/>
      <c r="BX72" s="92"/>
      <c r="BY72" s="92"/>
      <c r="BZ72" s="92"/>
      <c r="CA72" s="92"/>
      <c r="CB72" s="92"/>
      <c r="CC72" s="552"/>
      <c r="CD72" s="552"/>
      <c r="CE72" s="553"/>
      <c r="CF72" s="553"/>
      <c r="CG72" s="554"/>
      <c r="CH72" s="554"/>
      <c r="CI72" s="555"/>
      <c r="CJ72" s="554"/>
      <c r="CK72" s="554"/>
      <c r="CL72" s="555"/>
      <c r="CM72" s="554"/>
      <c r="CN72" s="554"/>
      <c r="CO72" s="555"/>
    </row>
    <row r="73" spans="1:96" ht="23.25" customHeight="1">
      <c r="Z73" s="1308" t="s">
        <v>289</v>
      </c>
      <c r="AA73" s="1309"/>
      <c r="AB73" s="1312" t="s">
        <v>290</v>
      </c>
      <c r="AC73" s="1313"/>
      <c r="AD73" s="1313"/>
      <c r="AE73" s="1313"/>
      <c r="AF73" s="1313"/>
      <c r="AG73" s="1313"/>
      <c r="AH73" s="1313"/>
      <c r="AI73" s="1313"/>
      <c r="AJ73" s="1313"/>
      <c r="AK73" s="1313"/>
      <c r="AL73" s="1313"/>
      <c r="AM73" s="1313"/>
      <c r="AN73" s="1313"/>
      <c r="AO73" s="1313"/>
      <c r="AP73" s="1313"/>
      <c r="AQ73" s="1313"/>
      <c r="AR73" s="1313"/>
      <c r="AS73" s="1314"/>
      <c r="AT73" s="1315" t="str">
        <f>+IF(入力シート!L170="○",1,"")</f>
        <v/>
      </c>
      <c r="AU73" s="1316"/>
      <c r="AV73" s="1319" t="s">
        <v>291</v>
      </c>
      <c r="AW73" s="1320"/>
      <c r="AX73" s="1320"/>
      <c r="AY73" s="1320"/>
      <c r="AZ73" s="1320"/>
      <c r="BA73" s="1320"/>
      <c r="BB73" s="1320"/>
      <c r="BC73" s="1320"/>
      <c r="BD73" s="1320"/>
      <c r="BE73" s="1320"/>
      <c r="BF73" s="1321"/>
      <c r="BI73" s="1308" t="s">
        <v>292</v>
      </c>
      <c r="BJ73" s="1309"/>
      <c r="BK73" s="1312" t="s">
        <v>293</v>
      </c>
      <c r="BL73" s="1313"/>
      <c r="BM73" s="1313"/>
      <c r="BN73" s="1313"/>
      <c r="BO73" s="1313"/>
      <c r="BP73" s="1313"/>
      <c r="BQ73" s="1313"/>
      <c r="BR73" s="1313"/>
      <c r="BS73" s="1313"/>
      <c r="BT73" s="1313"/>
      <c r="BU73" s="1313"/>
      <c r="BV73" s="1313"/>
      <c r="BW73" s="1313"/>
      <c r="BX73" s="1313"/>
      <c r="BY73" s="1313"/>
      <c r="BZ73" s="1313"/>
      <c r="CA73" s="1313"/>
      <c r="CB73" s="1314"/>
      <c r="CC73" s="1322" t="str">
        <f>+IF(入力シート!L172="○",1,"")</f>
        <v/>
      </c>
      <c r="CD73" s="1323"/>
      <c r="CE73" s="1319" t="s">
        <v>294</v>
      </c>
      <c r="CF73" s="1320"/>
      <c r="CG73" s="1320"/>
      <c r="CH73" s="1320"/>
      <c r="CI73" s="1320"/>
      <c r="CJ73" s="1320"/>
      <c r="CK73" s="1320"/>
      <c r="CL73" s="1320"/>
      <c r="CM73" s="1320"/>
      <c r="CN73" s="1320"/>
      <c r="CO73" s="1321"/>
      <c r="CP73" s="427"/>
    </row>
    <row r="74" spans="1:96" ht="23.25" customHeight="1">
      <c r="A74" s="556"/>
      <c r="B74" s="556"/>
      <c r="C74" s="556"/>
      <c r="D74" s="556"/>
      <c r="E74" s="556"/>
      <c r="F74" s="556"/>
      <c r="G74" s="556"/>
      <c r="H74" s="556"/>
      <c r="I74" s="556"/>
      <c r="J74" s="556"/>
      <c r="K74" s="556"/>
      <c r="L74" s="556"/>
      <c r="M74" s="556"/>
      <c r="N74" s="556"/>
      <c r="O74" s="556"/>
      <c r="P74" s="556"/>
      <c r="Q74" s="556"/>
      <c r="R74" s="556"/>
      <c r="S74" s="556"/>
      <c r="T74" s="556"/>
      <c r="U74" s="556"/>
      <c r="V74" s="556"/>
      <c r="W74" s="556"/>
      <c r="X74" s="556"/>
      <c r="Y74" s="556"/>
      <c r="Z74" s="1310"/>
      <c r="AA74" s="1311"/>
      <c r="AB74" s="1298" t="s">
        <v>295</v>
      </c>
      <c r="AC74" s="1299"/>
      <c r="AD74" s="1299"/>
      <c r="AE74" s="1299"/>
      <c r="AF74" s="1299"/>
      <c r="AG74" s="1299"/>
      <c r="AH74" s="1299"/>
      <c r="AI74" s="1299"/>
      <c r="AJ74" s="1299"/>
      <c r="AK74" s="1299"/>
      <c r="AL74" s="1299"/>
      <c r="AM74" s="1299"/>
      <c r="AN74" s="1299"/>
      <c r="AO74" s="1299"/>
      <c r="AP74" s="1299"/>
      <c r="AQ74" s="1299"/>
      <c r="AR74" s="1299"/>
      <c r="AS74" s="1300"/>
      <c r="AT74" s="1317"/>
      <c r="AU74" s="1318"/>
      <c r="AV74" s="1301" t="s">
        <v>992</v>
      </c>
      <c r="AW74" s="1302"/>
      <c r="AX74" s="1303" t="str">
        <f>+IF($AT$73=1,YEAR(入力シート!L171)-2000,"")</f>
        <v/>
      </c>
      <c r="AY74" s="1303"/>
      <c r="AZ74" s="557" t="s">
        <v>16</v>
      </c>
      <c r="BA74" s="1303" t="str">
        <f>+IF($AT$73=1,MONTH(入力シート!L171),"")</f>
        <v/>
      </c>
      <c r="BB74" s="1303"/>
      <c r="BC74" s="557" t="s">
        <v>17</v>
      </c>
      <c r="BD74" s="1303" t="str">
        <f>+IF($AT$73=1,DAY(入力シート!L171),"")</f>
        <v/>
      </c>
      <c r="BE74" s="1303"/>
      <c r="BF74" s="558" t="s">
        <v>296</v>
      </c>
      <c r="BG74" s="427"/>
      <c r="BH74" s="427"/>
      <c r="BI74" s="1310"/>
      <c r="BJ74" s="1311"/>
      <c r="BK74" s="1298" t="s">
        <v>295</v>
      </c>
      <c r="BL74" s="1299"/>
      <c r="BM74" s="1299"/>
      <c r="BN74" s="1299"/>
      <c r="BO74" s="1299"/>
      <c r="BP74" s="1299"/>
      <c r="BQ74" s="1299"/>
      <c r="BR74" s="1299"/>
      <c r="BS74" s="1299"/>
      <c r="BT74" s="1299"/>
      <c r="BU74" s="1299"/>
      <c r="BV74" s="1299"/>
      <c r="BW74" s="1299"/>
      <c r="BX74" s="1299"/>
      <c r="BY74" s="1299"/>
      <c r="BZ74" s="1299"/>
      <c r="CA74" s="1299"/>
      <c r="CB74" s="1300"/>
      <c r="CC74" s="1324"/>
      <c r="CD74" s="1325"/>
      <c r="CE74" s="1301" t="s">
        <v>992</v>
      </c>
      <c r="CF74" s="1302"/>
      <c r="CG74" s="1304" t="str">
        <f>+IF($CC$73=1,YEAR(入力シート!L173)-2000,"")</f>
        <v/>
      </c>
      <c r="CH74" s="1304"/>
      <c r="CI74" s="557" t="s">
        <v>16</v>
      </c>
      <c r="CJ74" s="1304" t="str">
        <f>+IF($CC$73=1,MONTH(入力シート!L173),"")</f>
        <v/>
      </c>
      <c r="CK74" s="1304"/>
      <c r="CL74" s="557" t="s">
        <v>17</v>
      </c>
      <c r="CM74" s="1304" t="str">
        <f>+IF($CC$73=1,DAY(入力シート!L173),"")</f>
        <v/>
      </c>
      <c r="CN74" s="1304"/>
      <c r="CO74" s="558" t="s">
        <v>296</v>
      </c>
      <c r="CP74" s="427"/>
    </row>
    <row r="75" spans="1:96" s="231" customFormat="1" ht="18" customHeight="1">
      <c r="B75" s="559"/>
      <c r="Z75" s="206"/>
      <c r="AA75" s="206"/>
      <c r="AB75" s="206"/>
      <c r="AC75" s="206"/>
      <c r="AD75" s="206"/>
      <c r="AE75" s="206"/>
      <c r="AF75" s="206"/>
      <c r="AG75" s="206"/>
      <c r="AH75" s="556"/>
      <c r="AI75" s="556"/>
      <c r="AJ75" s="556"/>
      <c r="AK75" s="556"/>
      <c r="AL75" s="560"/>
      <c r="AM75" s="560"/>
      <c r="AN75" s="560"/>
      <c r="AO75" s="560"/>
      <c r="AP75" s="560"/>
      <c r="AQ75" s="560"/>
      <c r="AR75" s="560"/>
      <c r="AS75" s="560"/>
      <c r="AT75" s="560"/>
      <c r="AU75" s="560"/>
      <c r="AV75" s="560"/>
      <c r="BA75" s="561"/>
      <c r="BB75" s="561"/>
      <c r="BC75" s="561"/>
      <c r="BD75" s="561"/>
      <c r="BE75" s="561"/>
      <c r="BF75" s="561"/>
      <c r="BG75" s="561"/>
      <c r="BH75" s="561"/>
      <c r="BI75" s="561"/>
      <c r="BJ75" s="561"/>
      <c r="BK75" s="561"/>
      <c r="BL75" s="561"/>
      <c r="BM75" s="561"/>
      <c r="BN75" s="561"/>
      <c r="BO75" s="561"/>
      <c r="BP75" s="561"/>
      <c r="BQ75" s="561"/>
      <c r="BR75" s="561"/>
      <c r="BS75" s="561"/>
      <c r="BT75" s="417"/>
      <c r="BU75" s="417"/>
      <c r="BV75" s="417"/>
      <c r="BW75" s="417"/>
      <c r="BX75" s="417"/>
      <c r="BY75" s="417"/>
      <c r="BZ75" s="417"/>
      <c r="CA75" s="417"/>
      <c r="CB75" s="417"/>
      <c r="CC75" s="417"/>
      <c r="CD75" s="417"/>
      <c r="CE75" s="417"/>
      <c r="CF75" s="417"/>
      <c r="CG75" s="417"/>
      <c r="CH75" s="417"/>
      <c r="CI75" s="417"/>
      <c r="CJ75" s="417"/>
      <c r="CK75" s="417"/>
      <c r="CL75" s="417"/>
      <c r="CM75" s="21"/>
      <c r="CN75" s="21"/>
      <c r="CO75" s="21"/>
      <c r="CP75" s="436"/>
      <c r="CQ75" s="436"/>
      <c r="CR75" s="206"/>
    </row>
    <row r="76" spans="1:96" ht="23.25" customHeight="1">
      <c r="C76" s="562"/>
      <c r="D76" s="556"/>
      <c r="E76" s="556"/>
      <c r="F76" s="556"/>
      <c r="G76" s="556"/>
      <c r="H76" s="556"/>
      <c r="I76" s="556"/>
      <c r="J76" s="563"/>
      <c r="Y76" s="231"/>
      <c r="Z76" s="231"/>
      <c r="AA76" s="231"/>
      <c r="AB76" s="231"/>
      <c r="AC76" s="231"/>
      <c r="AD76" s="231"/>
      <c r="AE76" s="231"/>
      <c r="AF76" s="231"/>
      <c r="AG76" s="231"/>
      <c r="AH76" s="556"/>
      <c r="AI76" s="556"/>
      <c r="AJ76" s="556"/>
      <c r="AK76" s="556"/>
      <c r="AL76" s="556"/>
      <c r="AM76" s="556"/>
      <c r="AU76" s="1332" t="s">
        <v>297</v>
      </c>
      <c r="AV76" s="1333"/>
      <c r="AW76" s="1333"/>
      <c r="AX76" s="1334"/>
      <c r="AY76" s="954" t="s">
        <v>298</v>
      </c>
      <c r="AZ76" s="955"/>
      <c r="BA76" s="956"/>
      <c r="BB76" s="1301" t="s">
        <v>992</v>
      </c>
      <c r="BC76" s="1302"/>
      <c r="BD76" s="1338"/>
      <c r="BE76" s="1338"/>
      <c r="BF76" s="1339" t="s">
        <v>16</v>
      </c>
      <c r="BG76" s="1339"/>
      <c r="BH76" s="1338"/>
      <c r="BI76" s="1338"/>
      <c r="BJ76" s="1339" t="s">
        <v>17</v>
      </c>
      <c r="BK76" s="1339"/>
      <c r="BL76" s="1338"/>
      <c r="BM76" s="1338"/>
      <c r="BN76" s="1339" t="s">
        <v>296</v>
      </c>
      <c r="BO76" s="1340"/>
      <c r="BP76" s="1005" t="s">
        <v>299</v>
      </c>
      <c r="BQ76" s="1102"/>
      <c r="BR76" s="1102"/>
      <c r="BS76" s="1102"/>
      <c r="BT76" s="410"/>
      <c r="BU76" s="410"/>
      <c r="BV76" s="410"/>
      <c r="BW76" s="410"/>
      <c r="BX76" s="410"/>
      <c r="BY76" s="410"/>
      <c r="BZ76" s="410"/>
      <c r="CA76" s="410"/>
      <c r="CB76" s="410"/>
      <c r="CC76" s="410"/>
      <c r="CD76" s="410"/>
      <c r="CE76" s="410"/>
      <c r="CF76" s="410"/>
      <c r="CG76" s="410"/>
      <c r="CH76" s="410"/>
      <c r="CI76" s="410"/>
      <c r="CJ76" s="410"/>
      <c r="CK76" s="410"/>
      <c r="CL76" s="410"/>
      <c r="CM76" s="564"/>
      <c r="CN76" s="564"/>
      <c r="CO76" s="565"/>
    </row>
    <row r="77" spans="1:96" ht="23.25" customHeight="1">
      <c r="A77" s="556"/>
      <c r="B77" s="556"/>
      <c r="C77" s="562"/>
      <c r="K77" s="556"/>
      <c r="L77" s="556"/>
      <c r="M77" s="556"/>
      <c r="N77" s="556"/>
      <c r="O77" s="556"/>
      <c r="P77" s="556"/>
      <c r="Q77" s="556"/>
      <c r="R77" s="556"/>
      <c r="S77" s="556"/>
      <c r="T77" s="556"/>
      <c r="U77" s="556"/>
      <c r="V77" s="556"/>
      <c r="W77" s="556"/>
      <c r="X77" s="556"/>
      <c r="Y77" s="231"/>
      <c r="Z77" s="231"/>
      <c r="AA77" s="231"/>
      <c r="AB77" s="231"/>
      <c r="AC77" s="231"/>
      <c r="AD77" s="231"/>
      <c r="AE77" s="231"/>
      <c r="AF77" s="231"/>
      <c r="AG77" s="231"/>
      <c r="AH77" s="556"/>
      <c r="AI77" s="556"/>
      <c r="AJ77" s="556"/>
      <c r="AK77" s="556"/>
      <c r="AL77" s="556"/>
      <c r="AM77" s="556"/>
      <c r="AU77" s="1335"/>
      <c r="AV77" s="1336"/>
      <c r="AW77" s="1336"/>
      <c r="AX77" s="1337"/>
      <c r="AY77" s="1003" t="s">
        <v>300</v>
      </c>
      <c r="AZ77" s="1004"/>
      <c r="BA77" s="1005"/>
      <c r="BB77" s="381"/>
      <c r="BC77" s="382"/>
      <c r="BD77" s="1327"/>
      <c r="BE77" s="1328"/>
      <c r="BF77" s="1328"/>
      <c r="BG77" s="1328"/>
      <c r="BH77" s="1328"/>
      <c r="BI77" s="1328"/>
      <c r="BJ77" s="1328"/>
      <c r="BK77" s="1328"/>
      <c r="BL77" s="1328"/>
      <c r="BM77" s="1329"/>
      <c r="BN77" s="1330"/>
      <c r="BO77" s="1331"/>
      <c r="BP77" s="1102" t="s">
        <v>301</v>
      </c>
      <c r="BQ77" s="1102"/>
      <c r="BR77" s="1102"/>
      <c r="BS77" s="1102"/>
      <c r="BT77" s="417"/>
      <c r="BU77" s="417"/>
      <c r="BV77" s="417"/>
      <c r="BW77" s="417"/>
      <c r="BX77" s="417"/>
      <c r="BY77" s="417"/>
      <c r="BZ77" s="417"/>
      <c r="CA77" s="417"/>
      <c r="CB77" s="417"/>
      <c r="CC77" s="417"/>
      <c r="CD77" s="417"/>
      <c r="CE77" s="417"/>
      <c r="CF77" s="417"/>
      <c r="CG77" s="417"/>
      <c r="CH77" s="417"/>
      <c r="CI77" s="417"/>
      <c r="CJ77" s="417"/>
      <c r="CK77" s="417"/>
      <c r="CL77" s="417"/>
      <c r="CM77" s="564"/>
      <c r="CN77" s="410" t="s">
        <v>302</v>
      </c>
      <c r="CO77" s="411"/>
      <c r="CP77" s="231"/>
    </row>
    <row r="78" spans="1:96" ht="8.25" customHeight="1">
      <c r="AH78" s="556"/>
      <c r="AI78" s="556"/>
      <c r="AJ78" s="556"/>
      <c r="AK78" s="556"/>
      <c r="AL78" s="556"/>
      <c r="AM78" s="556"/>
      <c r="AN78" s="556"/>
      <c r="AO78" s="556"/>
      <c r="AP78" s="556"/>
      <c r="AQ78" s="556"/>
      <c r="AR78" s="556"/>
      <c r="AS78" s="556"/>
      <c r="AT78" s="556"/>
      <c r="AU78" s="556"/>
      <c r="AV78" s="556"/>
      <c r="AW78" s="231"/>
      <c r="AX78" s="231"/>
      <c r="AY78" s="231"/>
      <c r="AZ78" s="231"/>
      <c r="BA78" s="231"/>
      <c r="BB78" s="231"/>
      <c r="BC78" s="231"/>
      <c r="BD78" s="231"/>
      <c r="BE78" s="231"/>
      <c r="BF78" s="231"/>
      <c r="BG78" s="231"/>
      <c r="BH78" s="231"/>
      <c r="BI78" s="231"/>
      <c r="BN78" s="231"/>
      <c r="BO78" s="231"/>
      <c r="BP78" s="231"/>
      <c r="BQ78" s="231"/>
      <c r="BR78" s="231"/>
      <c r="BS78" s="231"/>
      <c r="BT78" s="231"/>
      <c r="BU78" s="231"/>
      <c r="BV78" s="231"/>
      <c r="BW78" s="231"/>
      <c r="BX78" s="231"/>
      <c r="BY78" s="231"/>
      <c r="BZ78" s="231"/>
      <c r="CA78" s="231"/>
      <c r="CB78" s="231"/>
      <c r="CC78" s="231"/>
      <c r="CD78" s="231"/>
      <c r="CE78" s="231"/>
      <c r="CF78" s="231"/>
      <c r="CG78" s="231"/>
      <c r="CH78" s="231"/>
      <c r="CI78" s="231"/>
      <c r="CJ78" s="231"/>
      <c r="CK78" s="231"/>
      <c r="CL78" s="231"/>
      <c r="CM78" s="231"/>
      <c r="CN78" s="231"/>
      <c r="CO78" s="231"/>
      <c r="CP78" s="427"/>
    </row>
    <row r="79" spans="1:96" ht="18.75" customHeight="1">
      <c r="Y79" s="556"/>
      <c r="Z79" s="556"/>
      <c r="AA79" s="556"/>
      <c r="AB79" s="556"/>
      <c r="AC79" s="556"/>
      <c r="AD79" s="556"/>
      <c r="AE79" s="556"/>
      <c r="AF79" s="556"/>
      <c r="AG79" s="556"/>
      <c r="AH79" s="556"/>
      <c r="AI79" s="556"/>
      <c r="AJ79" s="556"/>
      <c r="AK79" s="556"/>
      <c r="AL79" s="556"/>
      <c r="AM79" s="556"/>
      <c r="AN79" s="556"/>
      <c r="AO79" s="556"/>
      <c r="AP79" s="556"/>
      <c r="AQ79" s="556"/>
      <c r="AR79" s="556"/>
      <c r="AS79" s="556"/>
      <c r="AT79" s="556"/>
      <c r="AU79" s="556"/>
      <c r="AV79" s="556"/>
      <c r="CM79" s="427"/>
      <c r="CN79" s="427"/>
      <c r="CO79" s="427"/>
      <c r="CP79" s="427"/>
    </row>
  </sheetData>
  <mergeCells count="1156">
    <mergeCell ref="BM1:CD1"/>
    <mergeCell ref="CL1:CQ1"/>
    <mergeCell ref="F2:I3"/>
    <mergeCell ref="J2:V3"/>
    <mergeCell ref="W2:AJ2"/>
    <mergeCell ref="BM2:CD2"/>
    <mergeCell ref="W3:AG3"/>
    <mergeCell ref="BJ3:BM3"/>
    <mergeCell ref="BO3:BR3"/>
    <mergeCell ref="BT3:BW3"/>
    <mergeCell ref="R5:S5"/>
    <mergeCell ref="AF5:AG5"/>
    <mergeCell ref="AI5:AJ5"/>
    <mergeCell ref="AL5:AM5"/>
    <mergeCell ref="A7:A9"/>
    <mergeCell ref="B7:C8"/>
    <mergeCell ref="D7:E8"/>
    <mergeCell ref="F7:G8"/>
    <mergeCell ref="H7:I8"/>
    <mergeCell ref="J7:K8"/>
    <mergeCell ref="CE4:CF4"/>
    <mergeCell ref="CG4:CH4"/>
    <mergeCell ref="CI4:CJ4"/>
    <mergeCell ref="CL4:CM4"/>
    <mergeCell ref="CN4:CO4"/>
    <mergeCell ref="CP4:CQ4"/>
    <mergeCell ref="BY3:CJ3"/>
    <mergeCell ref="CL3:CQ3"/>
    <mergeCell ref="H4:Q5"/>
    <mergeCell ref="BJ4:BM4"/>
    <mergeCell ref="BO4:BR4"/>
    <mergeCell ref="BT4:BU4"/>
    <mergeCell ref="BV4:BW4"/>
    <mergeCell ref="BY4:BZ4"/>
    <mergeCell ref="CA4:CB4"/>
    <mergeCell ref="CC4:CD4"/>
    <mergeCell ref="AV7:AW8"/>
    <mergeCell ref="AZ7:BC9"/>
    <mergeCell ref="BD7:BU8"/>
    <mergeCell ref="BV7:CQ7"/>
    <mergeCell ref="BV8:CQ8"/>
    <mergeCell ref="B9:C9"/>
    <mergeCell ref="D9:E9"/>
    <mergeCell ref="F9:G9"/>
    <mergeCell ref="H9:I9"/>
    <mergeCell ref="J9:K9"/>
    <mergeCell ref="AJ7:AK8"/>
    <mergeCell ref="AL7:AM8"/>
    <mergeCell ref="AN7:AO8"/>
    <mergeCell ref="AP7:AQ8"/>
    <mergeCell ref="AR7:AS8"/>
    <mergeCell ref="AT7:AU8"/>
    <mergeCell ref="X7:Y8"/>
    <mergeCell ref="Z7:AA8"/>
    <mergeCell ref="AB7:AC8"/>
    <mergeCell ref="AD7:AE8"/>
    <mergeCell ref="AF7:AG8"/>
    <mergeCell ref="AH7:AI8"/>
    <mergeCell ref="L7:M8"/>
    <mergeCell ref="N7:O8"/>
    <mergeCell ref="P7:Q8"/>
    <mergeCell ref="R7:S8"/>
    <mergeCell ref="T7:U8"/>
    <mergeCell ref="V7:W8"/>
    <mergeCell ref="AJ9:AK9"/>
    <mergeCell ref="AL9:AM9"/>
    <mergeCell ref="AN9:AO9"/>
    <mergeCell ref="AP9:AQ9"/>
    <mergeCell ref="AR9:AS9"/>
    <mergeCell ref="AT9:AU9"/>
    <mergeCell ref="X9:Y9"/>
    <mergeCell ref="Z9:AA9"/>
    <mergeCell ref="AB9:AC9"/>
    <mergeCell ref="AD9:AE9"/>
    <mergeCell ref="AF9:AG9"/>
    <mergeCell ref="AH9:AI9"/>
    <mergeCell ref="L9:M9"/>
    <mergeCell ref="N9:O9"/>
    <mergeCell ref="P9:Q9"/>
    <mergeCell ref="R9:S9"/>
    <mergeCell ref="T9:U9"/>
    <mergeCell ref="V9:W9"/>
    <mergeCell ref="F13:G13"/>
    <mergeCell ref="H13:I13"/>
    <mergeCell ref="J13:K13"/>
    <mergeCell ref="L13:M13"/>
    <mergeCell ref="CL9:CM9"/>
    <mergeCell ref="CN9:CO9"/>
    <mergeCell ref="CP9:CQ9"/>
    <mergeCell ref="B11:BQ12"/>
    <mergeCell ref="BR11:BS14"/>
    <mergeCell ref="BT11:BW12"/>
    <mergeCell ref="BX11:CE11"/>
    <mergeCell ref="CF11:CQ11"/>
    <mergeCell ref="BX12:CE12"/>
    <mergeCell ref="CF12:CQ12"/>
    <mergeCell ref="BZ9:CA9"/>
    <mergeCell ref="CB9:CC9"/>
    <mergeCell ref="CD9:CE9"/>
    <mergeCell ref="CF9:CG9"/>
    <mergeCell ref="CH9:CI9"/>
    <mergeCell ref="CJ9:CK9"/>
    <mergeCell ref="BN9:BO9"/>
    <mergeCell ref="BP9:BQ9"/>
    <mergeCell ref="BR9:BS9"/>
    <mergeCell ref="BT9:BU9"/>
    <mergeCell ref="BV9:BW9"/>
    <mergeCell ref="BX9:BY9"/>
    <mergeCell ref="AV9:AW9"/>
    <mergeCell ref="BD9:BE9"/>
    <mergeCell ref="BF9:BG9"/>
    <mergeCell ref="BH9:BI9"/>
    <mergeCell ref="BJ9:BK9"/>
    <mergeCell ref="BL9:BM9"/>
    <mergeCell ref="BJ13:BK13"/>
    <mergeCell ref="BL13:BM13"/>
    <mergeCell ref="BN13:BO13"/>
    <mergeCell ref="BP13:BQ13"/>
    <mergeCell ref="B14:Q14"/>
    <mergeCell ref="R14:BQ14"/>
    <mergeCell ref="AX13:AY13"/>
    <mergeCell ref="AZ13:BA13"/>
    <mergeCell ref="BB13:BC13"/>
    <mergeCell ref="BD13:BE13"/>
    <mergeCell ref="BF13:BG13"/>
    <mergeCell ref="BH13:BI13"/>
    <mergeCell ref="AL13:AM13"/>
    <mergeCell ref="AN13:AO13"/>
    <mergeCell ref="AP13:AQ13"/>
    <mergeCell ref="AR13:AS13"/>
    <mergeCell ref="AT13:AU13"/>
    <mergeCell ref="AV13:AW13"/>
    <mergeCell ref="Z13:AA13"/>
    <mergeCell ref="AB13:AC13"/>
    <mergeCell ref="AD13:AE13"/>
    <mergeCell ref="AF13:AG13"/>
    <mergeCell ref="AH13:AI13"/>
    <mergeCell ref="AJ13:AK13"/>
    <mergeCell ref="N13:O13"/>
    <mergeCell ref="P13:Q13"/>
    <mergeCell ref="R13:S13"/>
    <mergeCell ref="T13:U13"/>
    <mergeCell ref="V13:W13"/>
    <mergeCell ref="X13:Y13"/>
    <mergeCell ref="B13:C13"/>
    <mergeCell ref="D13:E13"/>
    <mergeCell ref="AF15:AG15"/>
    <mergeCell ref="AH15:AI15"/>
    <mergeCell ref="AJ15:AK15"/>
    <mergeCell ref="AL15:AM15"/>
    <mergeCell ref="P15:Q15"/>
    <mergeCell ref="R15:S15"/>
    <mergeCell ref="T15:U15"/>
    <mergeCell ref="V15:W15"/>
    <mergeCell ref="X15:Y15"/>
    <mergeCell ref="Z15:AA15"/>
    <mergeCell ref="BT14:BW14"/>
    <mergeCell ref="BX14:CE14"/>
    <mergeCell ref="CF14:CQ14"/>
    <mergeCell ref="B15:C15"/>
    <mergeCell ref="D15:E15"/>
    <mergeCell ref="F15:G15"/>
    <mergeCell ref="H15:I15"/>
    <mergeCell ref="J15:K15"/>
    <mergeCell ref="L15:M15"/>
    <mergeCell ref="N15:O15"/>
    <mergeCell ref="AH16:AI16"/>
    <mergeCell ref="AJ16:AK16"/>
    <mergeCell ref="N16:O16"/>
    <mergeCell ref="P16:Q16"/>
    <mergeCell ref="R16:S16"/>
    <mergeCell ref="T16:U16"/>
    <mergeCell ref="V16:W16"/>
    <mergeCell ref="X16:Y16"/>
    <mergeCell ref="BL15:BM15"/>
    <mergeCell ref="BN15:BO15"/>
    <mergeCell ref="BP15:BQ15"/>
    <mergeCell ref="BR15:BS15"/>
    <mergeCell ref="B16:C16"/>
    <mergeCell ref="D16:E16"/>
    <mergeCell ref="F16:G16"/>
    <mergeCell ref="H16:I16"/>
    <mergeCell ref="J16:K16"/>
    <mergeCell ref="L16:M16"/>
    <mergeCell ref="AZ15:BA15"/>
    <mergeCell ref="BB15:BC15"/>
    <mergeCell ref="BD15:BE15"/>
    <mergeCell ref="BF15:BG15"/>
    <mergeCell ref="BH15:BI15"/>
    <mergeCell ref="BJ15:BK15"/>
    <mergeCell ref="AN15:AO15"/>
    <mergeCell ref="AP15:AQ15"/>
    <mergeCell ref="AR15:AS15"/>
    <mergeCell ref="AT15:AU15"/>
    <mergeCell ref="AV15:AW15"/>
    <mergeCell ref="AX15:AY15"/>
    <mergeCell ref="AB15:AC15"/>
    <mergeCell ref="AD15:AE15"/>
    <mergeCell ref="L17:M17"/>
    <mergeCell ref="N17:O17"/>
    <mergeCell ref="P17:Q17"/>
    <mergeCell ref="R17:S17"/>
    <mergeCell ref="T17:U17"/>
    <mergeCell ref="V17:W17"/>
    <mergeCell ref="BJ16:BK16"/>
    <mergeCell ref="BL16:BM16"/>
    <mergeCell ref="BN16:BO16"/>
    <mergeCell ref="BP16:BQ16"/>
    <mergeCell ref="BR16:BS16"/>
    <mergeCell ref="B17:C17"/>
    <mergeCell ref="D17:E17"/>
    <mergeCell ref="F17:G17"/>
    <mergeCell ref="H17:I17"/>
    <mergeCell ref="J17:K17"/>
    <mergeCell ref="AX16:AY16"/>
    <mergeCell ref="AZ16:BA16"/>
    <mergeCell ref="BB16:BC16"/>
    <mergeCell ref="BD16:BE16"/>
    <mergeCell ref="BF16:BG16"/>
    <mergeCell ref="BH16:BI16"/>
    <mergeCell ref="AL16:AM16"/>
    <mergeCell ref="AN16:AO16"/>
    <mergeCell ref="AP16:AQ16"/>
    <mergeCell ref="AR16:AS16"/>
    <mergeCell ref="AT16:AU16"/>
    <mergeCell ref="AV16:AW16"/>
    <mergeCell ref="Z16:AA16"/>
    <mergeCell ref="AB16:AC16"/>
    <mergeCell ref="AD16:AE16"/>
    <mergeCell ref="AF16:AG16"/>
    <mergeCell ref="V18:W18"/>
    <mergeCell ref="X18:Y18"/>
    <mergeCell ref="B18:C18"/>
    <mergeCell ref="D18:E18"/>
    <mergeCell ref="F18:G18"/>
    <mergeCell ref="H18:I18"/>
    <mergeCell ref="J18:K18"/>
    <mergeCell ref="L18:M18"/>
    <mergeCell ref="BH17:BI17"/>
    <mergeCell ref="BJ17:BK17"/>
    <mergeCell ref="BL17:BM17"/>
    <mergeCell ref="BN17:BO17"/>
    <mergeCell ref="BP17:BQ17"/>
    <mergeCell ref="BR17:BS17"/>
    <mergeCell ref="AV17:AW17"/>
    <mergeCell ref="AX17:AY17"/>
    <mergeCell ref="AZ17:BA17"/>
    <mergeCell ref="BB17:BC17"/>
    <mergeCell ref="BD17:BE17"/>
    <mergeCell ref="BF17:BG17"/>
    <mergeCell ref="AJ17:AK17"/>
    <mergeCell ref="AL17:AM17"/>
    <mergeCell ref="AN17:AO17"/>
    <mergeCell ref="AP17:AQ17"/>
    <mergeCell ref="AR17:AS17"/>
    <mergeCell ref="AT17:AU17"/>
    <mergeCell ref="X17:Y17"/>
    <mergeCell ref="Z17:AA17"/>
    <mergeCell ref="AB17:AC17"/>
    <mergeCell ref="AD17:AE17"/>
    <mergeCell ref="AF17:AG17"/>
    <mergeCell ref="AH17:AI17"/>
    <mergeCell ref="BJ18:BK18"/>
    <mergeCell ref="BL18:BM18"/>
    <mergeCell ref="BN18:BO18"/>
    <mergeCell ref="BP18:BQ18"/>
    <mergeCell ref="BR18:BS18"/>
    <mergeCell ref="B19:C19"/>
    <mergeCell ref="D19:E19"/>
    <mergeCell ref="F19:G19"/>
    <mergeCell ref="H19:I19"/>
    <mergeCell ref="J19:K19"/>
    <mergeCell ref="AX18:AY18"/>
    <mergeCell ref="AZ18:BA18"/>
    <mergeCell ref="BB18:BC18"/>
    <mergeCell ref="BD18:BE18"/>
    <mergeCell ref="BF18:BG18"/>
    <mergeCell ref="BH18:BI18"/>
    <mergeCell ref="AL18:AM18"/>
    <mergeCell ref="AN18:AO18"/>
    <mergeCell ref="AP18:AQ18"/>
    <mergeCell ref="AR18:AS18"/>
    <mergeCell ref="AT18:AU18"/>
    <mergeCell ref="AV18:AW18"/>
    <mergeCell ref="Z18:AA18"/>
    <mergeCell ref="AB18:AC18"/>
    <mergeCell ref="AD18:AE18"/>
    <mergeCell ref="AF18:AG18"/>
    <mergeCell ref="AH18:AI18"/>
    <mergeCell ref="AJ18:AK18"/>
    <mergeCell ref="N18:O18"/>
    <mergeCell ref="P18:Q18"/>
    <mergeCell ref="R18:S18"/>
    <mergeCell ref="T18:U18"/>
    <mergeCell ref="BN19:BO19"/>
    <mergeCell ref="BP19:BQ19"/>
    <mergeCell ref="BR19:BS19"/>
    <mergeCell ref="AV19:AW19"/>
    <mergeCell ref="AX19:AY19"/>
    <mergeCell ref="AZ19:BA19"/>
    <mergeCell ref="BB19:BC19"/>
    <mergeCell ref="BD19:BE19"/>
    <mergeCell ref="BF19:BG19"/>
    <mergeCell ref="AJ19:AK19"/>
    <mergeCell ref="AL19:AM19"/>
    <mergeCell ref="AN19:AO19"/>
    <mergeCell ref="AP19:AQ19"/>
    <mergeCell ref="AR19:AS19"/>
    <mergeCell ref="AT19:AU19"/>
    <mergeCell ref="X19:Y19"/>
    <mergeCell ref="Z19:AA19"/>
    <mergeCell ref="AB19:AC19"/>
    <mergeCell ref="AD19:AE19"/>
    <mergeCell ref="AF19:AG19"/>
    <mergeCell ref="AH19:AI19"/>
    <mergeCell ref="AH20:AI20"/>
    <mergeCell ref="AJ20:AK20"/>
    <mergeCell ref="N20:O20"/>
    <mergeCell ref="P20:Q20"/>
    <mergeCell ref="R20:S20"/>
    <mergeCell ref="T20:U20"/>
    <mergeCell ref="V20:W20"/>
    <mergeCell ref="X20:Y20"/>
    <mergeCell ref="B20:C20"/>
    <mergeCell ref="D20:E20"/>
    <mergeCell ref="F20:G20"/>
    <mergeCell ref="H20:I20"/>
    <mergeCell ref="J20:K20"/>
    <mergeCell ref="L20:M20"/>
    <mergeCell ref="BH19:BI19"/>
    <mergeCell ref="BJ19:BK19"/>
    <mergeCell ref="BL19:BM19"/>
    <mergeCell ref="L19:M19"/>
    <mergeCell ref="N19:O19"/>
    <mergeCell ref="P19:Q19"/>
    <mergeCell ref="R19:S19"/>
    <mergeCell ref="T19:U19"/>
    <mergeCell ref="V19:W19"/>
    <mergeCell ref="L21:M21"/>
    <mergeCell ref="N21:O21"/>
    <mergeCell ref="P21:Q21"/>
    <mergeCell ref="R21:S21"/>
    <mergeCell ref="T21:U21"/>
    <mergeCell ref="V21:W21"/>
    <mergeCell ref="BJ20:BK20"/>
    <mergeCell ref="BL20:BM20"/>
    <mergeCell ref="BN20:BO20"/>
    <mergeCell ref="BP20:BQ20"/>
    <mergeCell ref="BR20:BS20"/>
    <mergeCell ref="B21:C21"/>
    <mergeCell ref="D21:E21"/>
    <mergeCell ref="F21:G21"/>
    <mergeCell ref="H21:I21"/>
    <mergeCell ref="J21:K21"/>
    <mergeCell ref="AX20:AY20"/>
    <mergeCell ref="AZ20:BA20"/>
    <mergeCell ref="BB20:BC20"/>
    <mergeCell ref="BD20:BE20"/>
    <mergeCell ref="BF20:BG20"/>
    <mergeCell ref="BH20:BI20"/>
    <mergeCell ref="AL20:AM20"/>
    <mergeCell ref="AN20:AO20"/>
    <mergeCell ref="AP20:AQ20"/>
    <mergeCell ref="AR20:AS20"/>
    <mergeCell ref="AT20:AU20"/>
    <mergeCell ref="AV20:AW20"/>
    <mergeCell ref="Z20:AA20"/>
    <mergeCell ref="AB20:AC20"/>
    <mergeCell ref="AD20:AE20"/>
    <mergeCell ref="AF20:AG20"/>
    <mergeCell ref="V22:W22"/>
    <mergeCell ref="X22:Y22"/>
    <mergeCell ref="B22:C22"/>
    <mergeCell ref="D22:E22"/>
    <mergeCell ref="F22:G22"/>
    <mergeCell ref="H22:I22"/>
    <mergeCell ref="J22:K22"/>
    <mergeCell ref="L22:M22"/>
    <mergeCell ref="BH21:BI21"/>
    <mergeCell ref="BJ21:BK21"/>
    <mergeCell ref="BL21:BM21"/>
    <mergeCell ref="BN21:BO21"/>
    <mergeCell ref="BP21:BQ21"/>
    <mergeCell ref="BR21:BS21"/>
    <mergeCell ref="AV21:AW21"/>
    <mergeCell ref="AX21:AY21"/>
    <mergeCell ref="AZ21:BA21"/>
    <mergeCell ref="BB21:BC21"/>
    <mergeCell ref="BD21:BE21"/>
    <mergeCell ref="BF21:BG21"/>
    <mergeCell ref="AJ21:AK21"/>
    <mergeCell ref="AL21:AM21"/>
    <mergeCell ref="AN21:AO21"/>
    <mergeCell ref="AP21:AQ21"/>
    <mergeCell ref="AR21:AS21"/>
    <mergeCell ref="AT21:AU21"/>
    <mergeCell ref="X21:Y21"/>
    <mergeCell ref="Z21:AA21"/>
    <mergeCell ref="AB21:AC21"/>
    <mergeCell ref="AD21:AE21"/>
    <mergeCell ref="AF21:AG21"/>
    <mergeCell ref="AH21:AI21"/>
    <mergeCell ref="BJ22:BK22"/>
    <mergeCell ref="BL22:BM22"/>
    <mergeCell ref="BN22:BO22"/>
    <mergeCell ref="BP22:BQ22"/>
    <mergeCell ref="BR22:BS22"/>
    <mergeCell ref="B23:C23"/>
    <mergeCell ref="D23:E23"/>
    <mergeCell ref="F23:G23"/>
    <mergeCell ref="H23:I23"/>
    <mergeCell ref="J23:K23"/>
    <mergeCell ref="AX22:AY22"/>
    <mergeCell ref="AZ22:BA22"/>
    <mergeCell ref="BB22:BC22"/>
    <mergeCell ref="BD22:BE22"/>
    <mergeCell ref="BF22:BG22"/>
    <mergeCell ref="BH22:BI22"/>
    <mergeCell ref="AL22:AM22"/>
    <mergeCell ref="AN22:AO22"/>
    <mergeCell ref="AP22:AQ22"/>
    <mergeCell ref="AR22:AS22"/>
    <mergeCell ref="AT22:AU22"/>
    <mergeCell ref="AV22:AW22"/>
    <mergeCell ref="Z22:AA22"/>
    <mergeCell ref="AB22:AC22"/>
    <mergeCell ref="AD22:AE22"/>
    <mergeCell ref="AF22:AG22"/>
    <mergeCell ref="AH22:AI22"/>
    <mergeCell ref="AJ22:AK22"/>
    <mergeCell ref="N22:O22"/>
    <mergeCell ref="P22:Q22"/>
    <mergeCell ref="R22:S22"/>
    <mergeCell ref="T22:U22"/>
    <mergeCell ref="BN23:BO23"/>
    <mergeCell ref="BP23:BQ23"/>
    <mergeCell ref="BR23:BS23"/>
    <mergeCell ref="AV23:AW23"/>
    <mergeCell ref="AX23:AY23"/>
    <mergeCell ref="AZ23:BA23"/>
    <mergeCell ref="BB23:BC23"/>
    <mergeCell ref="BD23:BE23"/>
    <mergeCell ref="BF23:BG23"/>
    <mergeCell ref="AJ23:AK23"/>
    <mergeCell ref="AL23:AM23"/>
    <mergeCell ref="AN23:AO23"/>
    <mergeCell ref="AP23:AQ23"/>
    <mergeCell ref="AR23:AS23"/>
    <mergeCell ref="AT23:AU23"/>
    <mergeCell ref="X23:Y23"/>
    <mergeCell ref="Z23:AA23"/>
    <mergeCell ref="AB23:AC23"/>
    <mergeCell ref="AD23:AE23"/>
    <mergeCell ref="AF23:AG23"/>
    <mergeCell ref="AH23:AI23"/>
    <mergeCell ref="AH24:AI24"/>
    <mergeCell ref="AJ24:AK24"/>
    <mergeCell ref="N24:O24"/>
    <mergeCell ref="P24:Q24"/>
    <mergeCell ref="R24:S24"/>
    <mergeCell ref="T24:U24"/>
    <mergeCell ref="V24:W24"/>
    <mergeCell ref="X24:Y24"/>
    <mergeCell ref="B24:C24"/>
    <mergeCell ref="D24:E24"/>
    <mergeCell ref="F24:G24"/>
    <mergeCell ref="H24:I24"/>
    <mergeCell ref="J24:K24"/>
    <mergeCell ref="L24:M24"/>
    <mergeCell ref="BH23:BI23"/>
    <mergeCell ref="BJ23:BK23"/>
    <mergeCell ref="BL23:BM23"/>
    <mergeCell ref="L23:M23"/>
    <mergeCell ref="N23:O23"/>
    <mergeCell ref="P23:Q23"/>
    <mergeCell ref="R23:S23"/>
    <mergeCell ref="T23:U23"/>
    <mergeCell ref="V23:W23"/>
    <mergeCell ref="Z25:AA25"/>
    <mergeCell ref="AB25:AC25"/>
    <mergeCell ref="AD25:AE25"/>
    <mergeCell ref="AF25:AG25"/>
    <mergeCell ref="AH25:AI25"/>
    <mergeCell ref="AJ25:AK25"/>
    <mergeCell ref="BJ24:BK24"/>
    <mergeCell ref="BL24:BM24"/>
    <mergeCell ref="BN24:BO24"/>
    <mergeCell ref="BP24:BQ24"/>
    <mergeCell ref="BR24:BS24"/>
    <mergeCell ref="B25:Q27"/>
    <mergeCell ref="R25:S25"/>
    <mergeCell ref="T25:U25"/>
    <mergeCell ref="V25:W25"/>
    <mergeCell ref="X25:Y25"/>
    <mergeCell ref="AX24:AY24"/>
    <mergeCell ref="AZ24:BA24"/>
    <mergeCell ref="BB24:BC24"/>
    <mergeCell ref="BD24:BE24"/>
    <mergeCell ref="BF24:BG24"/>
    <mergeCell ref="BH24:BI24"/>
    <mergeCell ref="AL24:AM24"/>
    <mergeCell ref="AN24:AO24"/>
    <mergeCell ref="AP24:AQ24"/>
    <mergeCell ref="AR24:AS24"/>
    <mergeCell ref="AT24:AU24"/>
    <mergeCell ref="AV24:AW24"/>
    <mergeCell ref="Z24:AA24"/>
    <mergeCell ref="AB24:AC24"/>
    <mergeCell ref="AD24:AE24"/>
    <mergeCell ref="AF24:AG24"/>
    <mergeCell ref="BJ25:BK25"/>
    <mergeCell ref="BL25:BM25"/>
    <mergeCell ref="BN25:BO25"/>
    <mergeCell ref="BP25:BQ25"/>
    <mergeCell ref="BR25:BS29"/>
    <mergeCell ref="BT25:BW27"/>
    <mergeCell ref="BN26:BO26"/>
    <mergeCell ref="BP26:BQ26"/>
    <mergeCell ref="BN27:BO27"/>
    <mergeCell ref="BP27:BQ27"/>
    <mergeCell ref="AX25:AY25"/>
    <mergeCell ref="AZ25:BA25"/>
    <mergeCell ref="BB25:BC25"/>
    <mergeCell ref="BD25:BE25"/>
    <mergeCell ref="BF25:BG25"/>
    <mergeCell ref="BH25:BI25"/>
    <mergeCell ref="AL25:AM25"/>
    <mergeCell ref="AN25:AO25"/>
    <mergeCell ref="AP25:AQ25"/>
    <mergeCell ref="AR25:AS25"/>
    <mergeCell ref="AT25:AU25"/>
    <mergeCell ref="AV25:AW25"/>
    <mergeCell ref="BF27:BG27"/>
    <mergeCell ref="BH27:BI27"/>
    <mergeCell ref="BJ27:BK27"/>
    <mergeCell ref="BL27:BM27"/>
    <mergeCell ref="AP27:AQ27"/>
    <mergeCell ref="AR27:AS27"/>
    <mergeCell ref="AT27:AU27"/>
    <mergeCell ref="AV27:AW27"/>
    <mergeCell ref="AX27:AY27"/>
    <mergeCell ref="AZ27:BA27"/>
    <mergeCell ref="R27:S27"/>
    <mergeCell ref="T27:U27"/>
    <mergeCell ref="V27:W27"/>
    <mergeCell ref="X27:Y27"/>
    <mergeCell ref="Z27:AA27"/>
    <mergeCell ref="AB27:AC27"/>
    <mergeCell ref="BB26:BC26"/>
    <mergeCell ref="BD26:BE26"/>
    <mergeCell ref="BF26:BG26"/>
    <mergeCell ref="BH26:BI26"/>
    <mergeCell ref="BJ26:BK26"/>
    <mergeCell ref="BL26:BM26"/>
    <mergeCell ref="AP26:AQ26"/>
    <mergeCell ref="AR26:AS26"/>
    <mergeCell ref="AT26:AU26"/>
    <mergeCell ref="AV26:AW26"/>
    <mergeCell ref="AX26:AY26"/>
    <mergeCell ref="AZ26:BA26"/>
    <mergeCell ref="AD26:AE26"/>
    <mergeCell ref="AF26:AG26"/>
    <mergeCell ref="AH26:AI26"/>
    <mergeCell ref="AJ26:AK26"/>
    <mergeCell ref="AL26:AM26"/>
    <mergeCell ref="AN26:AO26"/>
    <mergeCell ref="R26:S26"/>
    <mergeCell ref="T26:U26"/>
    <mergeCell ref="V26:W26"/>
    <mergeCell ref="X26:Y26"/>
    <mergeCell ref="Z26:AA26"/>
    <mergeCell ref="AB26:AC26"/>
    <mergeCell ref="BB27:BC27"/>
    <mergeCell ref="BD27:BE27"/>
    <mergeCell ref="AD27:AE27"/>
    <mergeCell ref="AF27:AG27"/>
    <mergeCell ref="AH27:AI27"/>
    <mergeCell ref="AJ27:AK27"/>
    <mergeCell ref="AL27:AM27"/>
    <mergeCell ref="AN27:AO27"/>
    <mergeCell ref="BL28:BM28"/>
    <mergeCell ref="BN28:BO28"/>
    <mergeCell ref="BP28:BQ28"/>
    <mergeCell ref="BT28:BW28"/>
    <mergeCell ref="R29:S29"/>
    <mergeCell ref="T29:U29"/>
    <mergeCell ref="V29:W29"/>
    <mergeCell ref="X29:Y29"/>
    <mergeCell ref="Z29:AA29"/>
    <mergeCell ref="AB29:AC29"/>
    <mergeCell ref="AZ28:BA28"/>
    <mergeCell ref="BB28:BC28"/>
    <mergeCell ref="BD28:BE28"/>
    <mergeCell ref="BF28:BG28"/>
    <mergeCell ref="BH28:BI28"/>
    <mergeCell ref="BJ28:BK28"/>
    <mergeCell ref="AN28:AO28"/>
    <mergeCell ref="AP28:AQ28"/>
    <mergeCell ref="AR28:AS28"/>
    <mergeCell ref="AT28:AU28"/>
    <mergeCell ref="AV28:AW28"/>
    <mergeCell ref="AX28:AY28"/>
    <mergeCell ref="AB28:AC28"/>
    <mergeCell ref="AD28:AE28"/>
    <mergeCell ref="AF28:AG28"/>
    <mergeCell ref="AH28:AI28"/>
    <mergeCell ref="BN29:BO29"/>
    <mergeCell ref="BP29:BQ29"/>
    <mergeCell ref="A31:BG31"/>
    <mergeCell ref="BI31:BR31"/>
    <mergeCell ref="B28:Q29"/>
    <mergeCell ref="Z28:AA28"/>
    <mergeCell ref="AJ28:AK28"/>
    <mergeCell ref="AL28:AM28"/>
    <mergeCell ref="R28:S28"/>
    <mergeCell ref="T28:U28"/>
    <mergeCell ref="V28:W28"/>
    <mergeCell ref="X28:Y28"/>
    <mergeCell ref="BT31:CE31"/>
    <mergeCell ref="CG31:CQ31"/>
    <mergeCell ref="BB29:BC29"/>
    <mergeCell ref="BD29:BE29"/>
    <mergeCell ref="BF29:BG29"/>
    <mergeCell ref="BH29:BI29"/>
    <mergeCell ref="BJ29:BK29"/>
    <mergeCell ref="BL29:BM29"/>
    <mergeCell ref="AP29:AQ29"/>
    <mergeCell ref="AR29:AS29"/>
    <mergeCell ref="AT29:AU29"/>
    <mergeCell ref="AV29:AW29"/>
    <mergeCell ref="AX29:AY29"/>
    <mergeCell ref="AZ29:BA29"/>
    <mergeCell ref="AD29:AE29"/>
    <mergeCell ref="AF29:AG29"/>
    <mergeCell ref="AH29:AI29"/>
    <mergeCell ref="AJ29:AK29"/>
    <mergeCell ref="AL29:AM29"/>
    <mergeCell ref="AN29:AO29"/>
    <mergeCell ref="AR32:AS32"/>
    <mergeCell ref="AT32:AU32"/>
    <mergeCell ref="AV32:AW32"/>
    <mergeCell ref="Z32:AA32"/>
    <mergeCell ref="AB32:AC32"/>
    <mergeCell ref="AD32:AE32"/>
    <mergeCell ref="AF32:AG32"/>
    <mergeCell ref="AH32:AI32"/>
    <mergeCell ref="AJ32:AK32"/>
    <mergeCell ref="N32:O32"/>
    <mergeCell ref="P32:Q32"/>
    <mergeCell ref="R32:S32"/>
    <mergeCell ref="T32:U32"/>
    <mergeCell ref="V32:W32"/>
    <mergeCell ref="X32:Y32"/>
    <mergeCell ref="B32:C32"/>
    <mergeCell ref="D32:E32"/>
    <mergeCell ref="F32:G32"/>
    <mergeCell ref="H32:I32"/>
    <mergeCell ref="J32:K32"/>
    <mergeCell ref="L32:M32"/>
    <mergeCell ref="AX33:AY33"/>
    <mergeCell ref="AB33:AC33"/>
    <mergeCell ref="AD33:AE33"/>
    <mergeCell ref="AF33:AG33"/>
    <mergeCell ref="AH33:AI33"/>
    <mergeCell ref="AJ33:AK33"/>
    <mergeCell ref="AL33:AM33"/>
    <mergeCell ref="P33:Q33"/>
    <mergeCell ref="R33:S33"/>
    <mergeCell ref="T33:U33"/>
    <mergeCell ref="V33:W33"/>
    <mergeCell ref="X33:Y33"/>
    <mergeCell ref="Z33:AA33"/>
    <mergeCell ref="BT32:BU34"/>
    <mergeCell ref="BV32:CA32"/>
    <mergeCell ref="CG32:CP32"/>
    <mergeCell ref="B33:C33"/>
    <mergeCell ref="D33:E33"/>
    <mergeCell ref="F33:G33"/>
    <mergeCell ref="H33:I33"/>
    <mergeCell ref="J33:K33"/>
    <mergeCell ref="L33:M33"/>
    <mergeCell ref="N33:O33"/>
    <mergeCell ref="AX32:AY32"/>
    <mergeCell ref="AZ32:BA32"/>
    <mergeCell ref="BB32:BC32"/>
    <mergeCell ref="BD32:BE32"/>
    <mergeCell ref="BF32:BG32"/>
    <mergeCell ref="BI32:BR32"/>
    <mergeCell ref="AL32:AM32"/>
    <mergeCell ref="AN32:AO32"/>
    <mergeCell ref="AP32:AQ32"/>
    <mergeCell ref="AF34:AG34"/>
    <mergeCell ref="AH34:AI34"/>
    <mergeCell ref="AJ34:AK34"/>
    <mergeCell ref="AL34:AM34"/>
    <mergeCell ref="AN34:AO34"/>
    <mergeCell ref="AP34:AQ34"/>
    <mergeCell ref="T34:U34"/>
    <mergeCell ref="V34:W34"/>
    <mergeCell ref="X34:Y34"/>
    <mergeCell ref="Z34:AA34"/>
    <mergeCell ref="AB34:AC34"/>
    <mergeCell ref="AD34:AE34"/>
    <mergeCell ref="CG33:CP33"/>
    <mergeCell ref="B34:C34"/>
    <mergeCell ref="D34:E34"/>
    <mergeCell ref="F34:G34"/>
    <mergeCell ref="H34:I34"/>
    <mergeCell ref="J34:K34"/>
    <mergeCell ref="L34:M34"/>
    <mergeCell ref="N34:O34"/>
    <mergeCell ref="P34:Q34"/>
    <mergeCell ref="R34:S34"/>
    <mergeCell ref="AZ33:BA33"/>
    <mergeCell ref="BB33:BC33"/>
    <mergeCell ref="BD33:BE33"/>
    <mergeCell ref="BF33:BG33"/>
    <mergeCell ref="BV33:CA33"/>
    <mergeCell ref="AN33:AO33"/>
    <mergeCell ref="AP33:AQ33"/>
    <mergeCell ref="AR33:AS33"/>
    <mergeCell ref="AT33:AU33"/>
    <mergeCell ref="AV33:AW33"/>
    <mergeCell ref="BQ36:BR36"/>
    <mergeCell ref="BV36:CA36"/>
    <mergeCell ref="BD34:BE34"/>
    <mergeCell ref="BF34:BG34"/>
    <mergeCell ref="BI34:BR34"/>
    <mergeCell ref="BV34:CA34"/>
    <mergeCell ref="CG34:CP34"/>
    <mergeCell ref="BI35:BJ35"/>
    <mergeCell ref="BK35:BL35"/>
    <mergeCell ref="BM35:BN35"/>
    <mergeCell ref="BO35:BP35"/>
    <mergeCell ref="BQ35:BR35"/>
    <mergeCell ref="AR34:AS34"/>
    <mergeCell ref="AT34:AU34"/>
    <mergeCell ref="AV34:AW34"/>
    <mergeCell ref="AX34:AY34"/>
    <mergeCell ref="AZ34:BA34"/>
    <mergeCell ref="BB34:BC34"/>
    <mergeCell ref="X39:Y39"/>
    <mergeCell ref="Z39:AA39"/>
    <mergeCell ref="B40:P40"/>
    <mergeCell ref="R40:S43"/>
    <mergeCell ref="T40:U40"/>
    <mergeCell ref="V40:W40"/>
    <mergeCell ref="X40:Y40"/>
    <mergeCell ref="Z40:AA43"/>
    <mergeCell ref="B42:P42"/>
    <mergeCell ref="T42:U42"/>
    <mergeCell ref="BT37:CA38"/>
    <mergeCell ref="CB37:CB38"/>
    <mergeCell ref="CC37:CC38"/>
    <mergeCell ref="CD37:CD38"/>
    <mergeCell ref="CE37:CE38"/>
    <mergeCell ref="A38:A44"/>
    <mergeCell ref="B39:P39"/>
    <mergeCell ref="R39:S39"/>
    <mergeCell ref="T39:U39"/>
    <mergeCell ref="V39:W39"/>
    <mergeCell ref="BV42:BW42"/>
    <mergeCell ref="BX42:BY42"/>
    <mergeCell ref="BZ42:CA42"/>
    <mergeCell ref="CB42:CC42"/>
    <mergeCell ref="CD42:CE42"/>
    <mergeCell ref="CB44:CC44"/>
    <mergeCell ref="AH36:AW37"/>
    <mergeCell ref="BT35:BU36"/>
    <mergeCell ref="BV35:CA35"/>
    <mergeCell ref="B36:P38"/>
    <mergeCell ref="Q36:AG38"/>
    <mergeCell ref="BI36:BP36"/>
    <mergeCell ref="CF41:CG41"/>
    <mergeCell ref="CH41:CI41"/>
    <mergeCell ref="CJ41:CK41"/>
    <mergeCell ref="CL41:CM41"/>
    <mergeCell ref="CN41:CO41"/>
    <mergeCell ref="CP41:CQ41"/>
    <mergeCell ref="BT41:BU41"/>
    <mergeCell ref="BV41:BW41"/>
    <mergeCell ref="BX41:BY41"/>
    <mergeCell ref="BZ41:CA41"/>
    <mergeCell ref="CB41:CC41"/>
    <mergeCell ref="CD41:CE41"/>
    <mergeCell ref="AY40:BA40"/>
    <mergeCell ref="BB40:BO41"/>
    <mergeCell ref="BP40:CQ40"/>
    <mergeCell ref="B41:P41"/>
    <mergeCell ref="T41:U41"/>
    <mergeCell ref="V41:W41"/>
    <mergeCell ref="X41:Y41"/>
    <mergeCell ref="AY41:BA51"/>
    <mergeCell ref="BP41:BQ41"/>
    <mergeCell ref="BR41:BS41"/>
    <mergeCell ref="CH42:CI42"/>
    <mergeCell ref="CJ42:CK42"/>
    <mergeCell ref="CL42:CM42"/>
    <mergeCell ref="CN42:CO42"/>
    <mergeCell ref="CP42:CQ42"/>
    <mergeCell ref="B43:P43"/>
    <mergeCell ref="T43:U43"/>
    <mergeCell ref="V43:W43"/>
    <mergeCell ref="X43:Y43"/>
    <mergeCell ref="BB43:BO43"/>
    <mergeCell ref="CF42:CG42"/>
    <mergeCell ref="V42:W42"/>
    <mergeCell ref="X42:Y42"/>
    <mergeCell ref="BB42:BO42"/>
    <mergeCell ref="BP42:BQ42"/>
    <mergeCell ref="BR42:BS42"/>
    <mergeCell ref="BT42:BU42"/>
    <mergeCell ref="CN43:CO43"/>
    <mergeCell ref="CP43:CQ43"/>
    <mergeCell ref="B44:P44"/>
    <mergeCell ref="R44:S44"/>
    <mergeCell ref="T44:U44"/>
    <mergeCell ref="V44:W44"/>
    <mergeCell ref="X44:Y44"/>
    <mergeCell ref="Z44:AA44"/>
    <mergeCell ref="BB44:BO44"/>
    <mergeCell ref="BP44:BQ44"/>
    <mergeCell ref="CB43:CC43"/>
    <mergeCell ref="CD43:CE43"/>
    <mergeCell ref="CF43:CG43"/>
    <mergeCell ref="CH43:CI43"/>
    <mergeCell ref="CJ43:CK43"/>
    <mergeCell ref="CL43:CM43"/>
    <mergeCell ref="BP43:BQ43"/>
    <mergeCell ref="BR43:BS43"/>
    <mergeCell ref="BT43:BU43"/>
    <mergeCell ref="BV43:BW43"/>
    <mergeCell ref="BX43:BY43"/>
    <mergeCell ref="BZ43:CA43"/>
    <mergeCell ref="CP44:CQ44"/>
    <mergeCell ref="BB45:BO45"/>
    <mergeCell ref="BP45:BQ45"/>
    <mergeCell ref="BR45:BS45"/>
    <mergeCell ref="BT45:BU45"/>
    <mergeCell ref="BV45:BW45"/>
    <mergeCell ref="BX45:BY45"/>
    <mergeCell ref="BZ45:CA45"/>
    <mergeCell ref="CB45:CC45"/>
    <mergeCell ref="CD45:CE45"/>
    <mergeCell ref="CD44:CE44"/>
    <mergeCell ref="CF44:CG44"/>
    <mergeCell ref="CH44:CI44"/>
    <mergeCell ref="CJ44:CK44"/>
    <mergeCell ref="CL44:CM44"/>
    <mergeCell ref="CN44:CO44"/>
    <mergeCell ref="BR44:BS44"/>
    <mergeCell ref="BT44:BU44"/>
    <mergeCell ref="BV44:BW44"/>
    <mergeCell ref="BX44:BY44"/>
    <mergeCell ref="BZ44:CA44"/>
    <mergeCell ref="A46:V46"/>
    <mergeCell ref="Y46:AG46"/>
    <mergeCell ref="AJ46:AM48"/>
    <mergeCell ref="AN46:AO46"/>
    <mergeCell ref="BB46:BO50"/>
    <mergeCell ref="BP46:BQ46"/>
    <mergeCell ref="CF45:CG45"/>
    <mergeCell ref="CH45:CI45"/>
    <mergeCell ref="CJ45:CK45"/>
    <mergeCell ref="CL45:CM45"/>
    <mergeCell ref="CN45:CO45"/>
    <mergeCell ref="CF47:CG47"/>
    <mergeCell ref="CH47:CI47"/>
    <mergeCell ref="CJ47:CK47"/>
    <mergeCell ref="CL47:CM47"/>
    <mergeCell ref="CN47:CO47"/>
    <mergeCell ref="CP45:CQ45"/>
    <mergeCell ref="CD46:CE46"/>
    <mergeCell ref="CF46:CG46"/>
    <mergeCell ref="CH46:CI46"/>
    <mergeCell ref="CJ46:CK46"/>
    <mergeCell ref="CL46:CM46"/>
    <mergeCell ref="CN46:CO46"/>
    <mergeCell ref="BR46:BS46"/>
    <mergeCell ref="BT46:BU46"/>
    <mergeCell ref="BV46:BW46"/>
    <mergeCell ref="BX46:BY46"/>
    <mergeCell ref="BZ50:CA50"/>
    <mergeCell ref="CB50:CC50"/>
    <mergeCell ref="CD50:CE50"/>
    <mergeCell ref="CF50:CG50"/>
    <mergeCell ref="CH50:CI50"/>
    <mergeCell ref="BZ46:CA46"/>
    <mergeCell ref="CB46:CC46"/>
    <mergeCell ref="CP47:CQ47"/>
    <mergeCell ref="BT47:BU47"/>
    <mergeCell ref="BV47:BW47"/>
    <mergeCell ref="BX47:BY47"/>
    <mergeCell ref="BZ47:CA47"/>
    <mergeCell ref="CB47:CC47"/>
    <mergeCell ref="CD47:CE47"/>
    <mergeCell ref="CP46:CQ46"/>
    <mergeCell ref="W48:W49"/>
    <mergeCell ref="Y48:AF48"/>
    <mergeCell ref="AN48:AO48"/>
    <mergeCell ref="BP48:CI48"/>
    <mergeCell ref="BB51:BO51"/>
    <mergeCell ref="CD49:CE49"/>
    <mergeCell ref="CF49:CG49"/>
    <mergeCell ref="CH49:CI49"/>
    <mergeCell ref="Y50:AF50"/>
    <mergeCell ref="AN50:AO50"/>
    <mergeCell ref="BP50:BQ50"/>
    <mergeCell ref="BR50:BS50"/>
    <mergeCell ref="BT50:BU50"/>
    <mergeCell ref="BV50:BW50"/>
    <mergeCell ref="BX50:BY50"/>
    <mergeCell ref="BR49:BS49"/>
    <mergeCell ref="BT49:BU49"/>
    <mergeCell ref="BV49:BW49"/>
    <mergeCell ref="BX49:BY49"/>
    <mergeCell ref="BZ49:CA49"/>
    <mergeCell ref="CB49:CC49"/>
    <mergeCell ref="CF51:CG51"/>
    <mergeCell ref="CH51:CI51"/>
    <mergeCell ref="BP51:BQ51"/>
    <mergeCell ref="B53:G53"/>
    <mergeCell ref="H53:I53"/>
    <mergeCell ref="Y53:AB54"/>
    <mergeCell ref="AC53:AD53"/>
    <mergeCell ref="AJ53:AO53"/>
    <mergeCell ref="AU53:AZ53"/>
    <mergeCell ref="CB51:CC51"/>
    <mergeCell ref="J49:M50"/>
    <mergeCell ref="N49:S50"/>
    <mergeCell ref="Y49:AF49"/>
    <mergeCell ref="AJ49:AM50"/>
    <mergeCell ref="AN49:AO49"/>
    <mergeCell ref="BP49:BQ49"/>
    <mergeCell ref="BF53:BS53"/>
    <mergeCell ref="BV53:CE53"/>
    <mergeCell ref="A47:G50"/>
    <mergeCell ref="H47:I50"/>
    <mergeCell ref="J47:M48"/>
    <mergeCell ref="N47:S48"/>
    <mergeCell ref="CD51:CE51"/>
    <mergeCell ref="B52:G52"/>
    <mergeCell ref="H52:I52"/>
    <mergeCell ref="Y52:Z52"/>
    <mergeCell ref="AA52:AG52"/>
    <mergeCell ref="AJ52:AO52"/>
    <mergeCell ref="U47:V50"/>
    <mergeCell ref="Y47:AF47"/>
    <mergeCell ref="AN47:AO47"/>
    <mergeCell ref="BP47:BQ47"/>
    <mergeCell ref="BR47:BS47"/>
    <mergeCell ref="B54:G54"/>
    <mergeCell ref="H54:I54"/>
    <mergeCell ref="AC54:AD54"/>
    <mergeCell ref="AJ54:AO54"/>
    <mergeCell ref="AU54:AZ54"/>
    <mergeCell ref="BF54:BK54"/>
    <mergeCell ref="BM54:BR54"/>
    <mergeCell ref="BV58:CD58"/>
    <mergeCell ref="BV56:CD56"/>
    <mergeCell ref="CF56:CN56"/>
    <mergeCell ref="B57:G57"/>
    <mergeCell ref="H57:I57"/>
    <mergeCell ref="Y57:AB58"/>
    <mergeCell ref="AC57:AD57"/>
    <mergeCell ref="AJ57:AO57"/>
    <mergeCell ref="AU57:AZ57"/>
    <mergeCell ref="BF57:BK57"/>
    <mergeCell ref="BM57:BR57"/>
    <mergeCell ref="BR51:BS51"/>
    <mergeCell ref="BT51:BU51"/>
    <mergeCell ref="BV51:BW51"/>
    <mergeCell ref="BX51:BY51"/>
    <mergeCell ref="BZ51:CA51"/>
    <mergeCell ref="B51:G51"/>
    <mergeCell ref="H51:I51"/>
    <mergeCell ref="J51:S53"/>
    <mergeCell ref="AJ51:AO51"/>
    <mergeCell ref="CF53:CO53"/>
    <mergeCell ref="BM55:BR55"/>
    <mergeCell ref="BV55:CD55"/>
    <mergeCell ref="CF55:CN55"/>
    <mergeCell ref="B56:G56"/>
    <mergeCell ref="H56:I56"/>
    <mergeCell ref="AC56:AD56"/>
    <mergeCell ref="AJ56:AO56"/>
    <mergeCell ref="AU56:AZ56"/>
    <mergeCell ref="BF56:BK56"/>
    <mergeCell ref="BM56:BR56"/>
    <mergeCell ref="BV54:CD54"/>
    <mergeCell ref="CF54:CN54"/>
    <mergeCell ref="B55:G55"/>
    <mergeCell ref="H55:I55"/>
    <mergeCell ref="J55:S64"/>
    <mergeCell ref="Y55:AB56"/>
    <mergeCell ref="AC55:AD55"/>
    <mergeCell ref="AJ55:AO55"/>
    <mergeCell ref="AU55:AZ55"/>
    <mergeCell ref="BF55:BK55"/>
    <mergeCell ref="CF57:CN57"/>
    <mergeCell ref="B58:G58"/>
    <mergeCell ref="AU61:AZ61"/>
    <mergeCell ref="CF59:CN59"/>
    <mergeCell ref="B60:G60"/>
    <mergeCell ref="H60:I60"/>
    <mergeCell ref="AC60:AD60"/>
    <mergeCell ref="AJ60:AO60"/>
    <mergeCell ref="AU60:AZ60"/>
    <mergeCell ref="BF60:BK60"/>
    <mergeCell ref="BM60:BR60"/>
    <mergeCell ref="BV60:CD60"/>
    <mergeCell ref="CF60:CN60"/>
    <mergeCell ref="CF58:CN58"/>
    <mergeCell ref="B59:G59"/>
    <mergeCell ref="H59:I59"/>
    <mergeCell ref="Y59:AB60"/>
    <mergeCell ref="AC59:AD59"/>
    <mergeCell ref="AJ59:AO59"/>
    <mergeCell ref="AU59:AZ59"/>
    <mergeCell ref="BF59:BK59"/>
    <mergeCell ref="BM59:BR59"/>
    <mergeCell ref="BV59:CD59"/>
    <mergeCell ref="H58:I58"/>
    <mergeCell ref="AC58:AD58"/>
    <mergeCell ref="AJ58:AO58"/>
    <mergeCell ref="AU58:AZ58"/>
    <mergeCell ref="BF58:BK58"/>
    <mergeCell ref="BM58:BR58"/>
    <mergeCell ref="B61:G61"/>
    <mergeCell ref="H61:I61"/>
    <mergeCell ref="Y61:AB62"/>
    <mergeCell ref="B64:G64"/>
    <mergeCell ref="H64:I64"/>
    <mergeCell ref="AC64:AD64"/>
    <mergeCell ref="AJ64:AO64"/>
    <mergeCell ref="AU64:AX66"/>
    <mergeCell ref="AY64:AZ64"/>
    <mergeCell ref="BM64:BR64"/>
    <mergeCell ref="BV64:CD64"/>
    <mergeCell ref="CF64:CN64"/>
    <mergeCell ref="BM62:BR62"/>
    <mergeCell ref="B63:G63"/>
    <mergeCell ref="H63:I63"/>
    <mergeCell ref="Y63:AB64"/>
    <mergeCell ref="AC63:AD63"/>
    <mergeCell ref="AJ63:AO63"/>
    <mergeCell ref="AU63:AZ63"/>
    <mergeCell ref="BF63:BK63"/>
    <mergeCell ref="BM63:BR63"/>
    <mergeCell ref="B62:G62"/>
    <mergeCell ref="H62:I62"/>
    <mergeCell ref="AC62:AD62"/>
    <mergeCell ref="AJ62:AO62"/>
    <mergeCell ref="AU62:AZ62"/>
    <mergeCell ref="BF62:BK62"/>
    <mergeCell ref="B67:G67"/>
    <mergeCell ref="H67:I67"/>
    <mergeCell ref="AC67:AD67"/>
    <mergeCell ref="AL67:AO67"/>
    <mergeCell ref="AU67:AX68"/>
    <mergeCell ref="AY67:AZ67"/>
    <mergeCell ref="BF67:BQ67"/>
    <mergeCell ref="CF67:CN67"/>
    <mergeCell ref="AY65:AZ65"/>
    <mergeCell ref="CF65:CN65"/>
    <mergeCell ref="B66:G66"/>
    <mergeCell ref="H66:I66"/>
    <mergeCell ref="AC66:AD66"/>
    <mergeCell ref="AL66:AO66"/>
    <mergeCell ref="AY66:AZ66"/>
    <mergeCell ref="BF66:BS66"/>
    <mergeCell ref="B65:G65"/>
    <mergeCell ref="H65:I65"/>
    <mergeCell ref="Y65:AB69"/>
    <mergeCell ref="AC65:AD65"/>
    <mergeCell ref="AJ65:AK71"/>
    <mergeCell ref="AL65:AO65"/>
    <mergeCell ref="B68:G68"/>
    <mergeCell ref="H68:I68"/>
    <mergeCell ref="AC68:AD68"/>
    <mergeCell ref="AL68:AO68"/>
    <mergeCell ref="Z73:AA74"/>
    <mergeCell ref="AB73:AS73"/>
    <mergeCell ref="AT73:AU74"/>
    <mergeCell ref="AV73:BF73"/>
    <mergeCell ref="BI73:BJ74"/>
    <mergeCell ref="BK73:CB73"/>
    <mergeCell ref="CC73:CD74"/>
    <mergeCell ref="BF69:BQ69"/>
    <mergeCell ref="BV69:CD69"/>
    <mergeCell ref="B70:G70"/>
    <mergeCell ref="H70:I70"/>
    <mergeCell ref="AL70:AO70"/>
    <mergeCell ref="AY70:AZ70"/>
    <mergeCell ref="BF70:BQ70"/>
    <mergeCell ref="BV70:CD70"/>
    <mergeCell ref="AY68:AZ68"/>
    <mergeCell ref="BF68:BQ68"/>
    <mergeCell ref="BV68:CD68"/>
    <mergeCell ref="B69:G69"/>
    <mergeCell ref="H69:I69"/>
    <mergeCell ref="AC69:AD69"/>
    <mergeCell ref="AL69:AO69"/>
    <mergeCell ref="AU69:AX70"/>
    <mergeCell ref="AY69:AZ69"/>
    <mergeCell ref="AD5:AE5"/>
    <mergeCell ref="AY36:BF36"/>
    <mergeCell ref="BJ76:BK76"/>
    <mergeCell ref="BL76:BM76"/>
    <mergeCell ref="BN76:BO76"/>
    <mergeCell ref="BP76:BS76"/>
    <mergeCell ref="BD77:BE77"/>
    <mergeCell ref="BF77:BG77"/>
    <mergeCell ref="BH77:BI77"/>
    <mergeCell ref="BJ77:BK77"/>
    <mergeCell ref="BL77:BM77"/>
    <mergeCell ref="CE73:CO73"/>
    <mergeCell ref="AB74:AS74"/>
    <mergeCell ref="AV74:AW74"/>
    <mergeCell ref="BK74:CB74"/>
    <mergeCell ref="CE74:CF74"/>
    <mergeCell ref="AU76:AX77"/>
    <mergeCell ref="AY76:BA76"/>
    <mergeCell ref="BD76:BE76"/>
    <mergeCell ref="BF76:BG76"/>
    <mergeCell ref="BH76:BI76"/>
    <mergeCell ref="AL71:AO71"/>
    <mergeCell ref="BV71:CD71"/>
    <mergeCell ref="CF66:CN66"/>
    <mergeCell ref="BV63:CO63"/>
    <mergeCell ref="BF61:BK61"/>
    <mergeCell ref="BM61:BR61"/>
    <mergeCell ref="BV61:CD61"/>
    <mergeCell ref="CF61:CN61"/>
    <mergeCell ref="BV57:CD57"/>
    <mergeCell ref="AC61:AD61"/>
    <mergeCell ref="AJ61:AO61"/>
    <mergeCell ref="BB76:BC76"/>
    <mergeCell ref="CH70:CN70"/>
    <mergeCell ref="AY77:BA77"/>
    <mergeCell ref="BA74:BB74"/>
    <mergeCell ref="BD74:BE74"/>
    <mergeCell ref="AX74:AY74"/>
    <mergeCell ref="CG74:CH74"/>
    <mergeCell ref="CJ74:CK74"/>
    <mergeCell ref="CM74:CN74"/>
    <mergeCell ref="CF71:CO71"/>
    <mergeCell ref="BV65:BW67"/>
    <mergeCell ref="BX65:CD65"/>
    <mergeCell ref="BX66:CD66"/>
    <mergeCell ref="BX67:CD67"/>
    <mergeCell ref="CF68:CG70"/>
    <mergeCell ref="CH68:CN68"/>
    <mergeCell ref="CH69:CN69"/>
    <mergeCell ref="BN77:BO77"/>
    <mergeCell ref="BP77:BS77"/>
  </mergeCells>
  <phoneticPr fontId="4"/>
  <printOptions horizontalCentered="1" verticalCentered="1"/>
  <pageMargins left="0" right="0" top="0.39370078740157483" bottom="0" header="0.31496062992125984" footer="0"/>
  <pageSetup paperSize="9" scale="49" firstPageNumber="0" pageOrder="overThenDown" orientation="portrait"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1:EM104"/>
  <sheetViews>
    <sheetView showGridLines="0" view="pageBreakPreview" zoomScaleNormal="57" zoomScaleSheetLayoutView="100" workbookViewId="0"/>
  </sheetViews>
  <sheetFormatPr defaultRowHeight="13.5"/>
  <cols>
    <col min="1" max="2" width="4" style="206" customWidth="1"/>
    <col min="3" max="147" width="2.125" style="206" customWidth="1"/>
    <col min="148" max="16384" width="9" style="206"/>
  </cols>
  <sheetData>
    <row r="1" spans="1:141" s="427" customFormat="1" ht="20.25" customHeight="1">
      <c r="A1" s="426"/>
      <c r="B1" s="566"/>
      <c r="I1" s="428" t="s">
        <v>721</v>
      </c>
      <c r="J1" s="430"/>
      <c r="K1" s="430"/>
      <c r="L1" s="430"/>
      <c r="M1" s="430"/>
      <c r="N1" s="430"/>
      <c r="O1" s="430"/>
      <c r="P1" s="430"/>
      <c r="Q1" s="430"/>
      <c r="R1" s="431" t="s">
        <v>0</v>
      </c>
      <c r="S1" s="430"/>
      <c r="T1" s="430"/>
      <c r="U1" s="430"/>
      <c r="V1" s="430"/>
      <c r="W1" s="430"/>
      <c r="BN1" s="914" t="s">
        <v>722</v>
      </c>
      <c r="BO1" s="914"/>
      <c r="BP1" s="914"/>
      <c r="BQ1" s="914"/>
      <c r="BR1" s="914"/>
      <c r="BS1" s="914"/>
      <c r="BT1" s="914"/>
      <c r="BU1" s="914"/>
      <c r="BV1" s="914"/>
      <c r="BW1" s="914"/>
      <c r="BX1" s="914"/>
      <c r="BY1" s="914"/>
      <c r="BZ1" s="914"/>
      <c r="CA1" s="914"/>
      <c r="CB1" s="914"/>
      <c r="CC1" s="914"/>
      <c r="CD1" s="914"/>
      <c r="CE1" s="914"/>
      <c r="CF1" s="914"/>
      <c r="CG1" s="914"/>
      <c r="CH1" s="914"/>
      <c r="CM1" s="567"/>
      <c r="CN1" s="567"/>
      <c r="CO1" s="567"/>
      <c r="CP1" s="567"/>
      <c r="CQ1" s="567"/>
      <c r="CR1" s="567"/>
      <c r="CS1" s="567"/>
      <c r="DC1" s="567"/>
      <c r="DD1" s="567"/>
      <c r="DE1" s="567"/>
      <c r="DF1" s="567"/>
      <c r="DG1" s="567"/>
      <c r="DH1" s="567"/>
      <c r="DI1" s="567"/>
      <c r="DJ1" s="567"/>
      <c r="DR1" s="567"/>
      <c r="DS1" s="567"/>
      <c r="DT1" s="567"/>
      <c r="DU1" s="567"/>
      <c r="DV1" s="567"/>
      <c r="DW1" s="567"/>
      <c r="DX1" s="567"/>
      <c r="EF1" s="567"/>
      <c r="EG1" s="567"/>
      <c r="EH1" s="567"/>
      <c r="EI1" s="567"/>
      <c r="EJ1" s="567"/>
      <c r="EK1" s="567"/>
    </row>
    <row r="2" spans="1:141" s="436" customFormat="1" ht="23.25" customHeight="1">
      <c r="A2" s="432"/>
      <c r="B2" s="568"/>
      <c r="C2" s="432"/>
      <c r="D2" s="433"/>
      <c r="E2" s="433"/>
      <c r="F2" s="433"/>
      <c r="G2" s="1350" t="s">
        <v>2036</v>
      </c>
      <c r="H2" s="1351"/>
      <c r="I2" s="1351"/>
      <c r="J2" s="1352"/>
      <c r="K2" s="922" t="s">
        <v>3</v>
      </c>
      <c r="L2" s="923"/>
      <c r="M2" s="923"/>
      <c r="N2" s="923"/>
      <c r="O2" s="923"/>
      <c r="P2" s="923"/>
      <c r="Q2" s="924"/>
      <c r="R2" s="924"/>
      <c r="S2" s="924"/>
      <c r="T2" s="924"/>
      <c r="U2" s="924"/>
      <c r="V2" s="924"/>
      <c r="W2" s="924"/>
      <c r="X2" s="1536" t="s">
        <v>723</v>
      </c>
      <c r="Y2" s="1536"/>
      <c r="Z2" s="1536"/>
      <c r="AA2" s="1536"/>
      <c r="AB2" s="1536"/>
      <c r="AC2" s="1536"/>
      <c r="AD2" s="1536"/>
      <c r="AE2" s="1536"/>
      <c r="AF2" s="1536"/>
      <c r="AG2" s="1536"/>
      <c r="AH2" s="1536"/>
      <c r="AI2" s="1536"/>
      <c r="AJ2" s="1536"/>
      <c r="AK2" s="1536"/>
      <c r="AL2" s="434"/>
      <c r="AM2" s="434"/>
      <c r="AN2" s="434"/>
      <c r="AO2" s="434"/>
      <c r="AP2" s="434"/>
      <c r="AQ2" s="434"/>
      <c r="AR2" s="434"/>
      <c r="AS2" s="434"/>
      <c r="AT2" s="434"/>
      <c r="AU2" s="434"/>
      <c r="AV2" s="434"/>
      <c r="AW2" s="434"/>
      <c r="AX2" s="434"/>
      <c r="AY2" s="434"/>
      <c r="AZ2" s="435"/>
      <c r="BA2" s="435"/>
      <c r="BB2" s="435"/>
      <c r="BC2" s="435"/>
    </row>
    <row r="3" spans="1:141" s="436" customFormat="1" ht="23.25" customHeight="1">
      <c r="A3" s="432"/>
      <c r="B3" s="568"/>
      <c r="C3" s="432"/>
      <c r="D3" s="433"/>
      <c r="E3" s="433"/>
      <c r="F3" s="433"/>
      <c r="G3" s="1353"/>
      <c r="H3" s="1354"/>
      <c r="I3" s="1354"/>
      <c r="J3" s="1355"/>
      <c r="K3" s="922"/>
      <c r="L3" s="923"/>
      <c r="M3" s="923"/>
      <c r="N3" s="923"/>
      <c r="O3" s="923"/>
      <c r="P3" s="923"/>
      <c r="Q3" s="924"/>
      <c r="R3" s="924"/>
      <c r="S3" s="924"/>
      <c r="T3" s="924"/>
      <c r="U3" s="924"/>
      <c r="V3" s="924"/>
      <c r="W3" s="924"/>
      <c r="X3" s="1537" t="s">
        <v>724</v>
      </c>
      <c r="Y3" s="1537"/>
      <c r="Z3" s="1537"/>
      <c r="AA3" s="1537"/>
      <c r="AB3" s="1537"/>
      <c r="AC3" s="1537"/>
      <c r="AD3" s="1537"/>
      <c r="AE3" s="1537"/>
      <c r="AF3" s="1537"/>
      <c r="AG3" s="1537"/>
      <c r="AH3" s="1537"/>
      <c r="AI3" s="437"/>
      <c r="AJ3" s="437"/>
      <c r="AK3" s="438" t="s">
        <v>7</v>
      </c>
      <c r="AL3" s="438"/>
      <c r="AM3" s="439"/>
      <c r="AN3" s="439"/>
      <c r="AO3" s="439"/>
      <c r="AP3" s="439"/>
      <c r="AQ3" s="439"/>
      <c r="AR3" s="439"/>
      <c r="AS3" s="439"/>
      <c r="AT3" s="439"/>
      <c r="AU3" s="439"/>
      <c r="AV3" s="439"/>
      <c r="AW3" s="439"/>
      <c r="AX3" s="440"/>
      <c r="AY3" s="440"/>
      <c r="AZ3" s="440"/>
      <c r="BA3" s="440"/>
      <c r="BB3" s="440"/>
      <c r="BC3" s="440"/>
      <c r="BD3" s="440"/>
      <c r="BE3" s="441"/>
      <c r="BF3" s="441"/>
      <c r="BK3" s="898" t="s">
        <v>8</v>
      </c>
      <c r="BL3" s="899"/>
      <c r="BM3" s="899"/>
      <c r="BN3" s="900"/>
      <c r="BO3" s="441"/>
      <c r="BP3" s="898" t="s">
        <v>9</v>
      </c>
      <c r="BQ3" s="899"/>
      <c r="BR3" s="899"/>
      <c r="BS3" s="900"/>
      <c r="BU3" s="898" t="s">
        <v>10</v>
      </c>
      <c r="BV3" s="899"/>
      <c r="BW3" s="899"/>
      <c r="BX3" s="900"/>
      <c r="BZ3" s="895" t="s">
        <v>11</v>
      </c>
      <c r="CA3" s="896"/>
      <c r="CB3" s="896"/>
      <c r="CC3" s="896"/>
      <c r="CD3" s="896"/>
      <c r="CE3" s="896"/>
      <c r="CF3" s="896"/>
      <c r="CG3" s="896"/>
      <c r="CH3" s="896"/>
      <c r="CI3" s="896"/>
      <c r="CJ3" s="896"/>
      <c r="CK3" s="897"/>
      <c r="CM3" s="898" t="s">
        <v>12</v>
      </c>
      <c r="CN3" s="899"/>
      <c r="CO3" s="899"/>
      <c r="CP3" s="899"/>
      <c r="CQ3" s="899"/>
      <c r="CR3" s="900"/>
      <c r="CS3" s="263"/>
      <c r="CT3" s="415"/>
      <c r="CU3" s="415"/>
      <c r="CV3" s="415"/>
      <c r="CW3" s="415"/>
      <c r="CX3" s="415"/>
      <c r="CY3" s="415"/>
      <c r="CZ3" s="415"/>
      <c r="DA3" s="415"/>
      <c r="DB3" s="415"/>
      <c r="DC3" s="415"/>
      <c r="DD3" s="415"/>
      <c r="DE3" s="415"/>
      <c r="DF3" s="415"/>
      <c r="DG3" s="415"/>
      <c r="DH3" s="415"/>
      <c r="DI3" s="415"/>
      <c r="DJ3" s="415"/>
      <c r="DK3" s="415"/>
      <c r="DL3" s="415"/>
      <c r="DM3" s="415"/>
      <c r="DN3" s="415"/>
      <c r="DO3" s="415"/>
      <c r="DP3" s="415"/>
      <c r="DQ3" s="415"/>
      <c r="DR3" s="415"/>
      <c r="DS3" s="415"/>
      <c r="DT3" s="415"/>
      <c r="DU3" s="415"/>
      <c r="DV3" s="415"/>
      <c r="DW3" s="415"/>
      <c r="DX3" s="415"/>
      <c r="DY3" s="415"/>
      <c r="DZ3" s="415"/>
      <c r="EA3" s="415"/>
      <c r="EB3" s="415"/>
      <c r="EC3" s="415"/>
      <c r="ED3" s="415"/>
      <c r="EE3" s="415"/>
      <c r="EF3" s="415"/>
      <c r="EG3" s="415"/>
      <c r="EH3" s="415"/>
      <c r="EI3" s="415"/>
      <c r="EJ3" s="415"/>
      <c r="EK3" s="415"/>
    </row>
    <row r="4" spans="1:141" s="436" customFormat="1" ht="23.25" customHeight="1">
      <c r="I4" s="1356" t="s">
        <v>2035</v>
      </c>
      <c r="J4" s="1356"/>
      <c r="K4" s="1356"/>
      <c r="L4" s="1356"/>
      <c r="M4" s="1356"/>
      <c r="N4" s="1356"/>
      <c r="O4" s="1356"/>
      <c r="P4" s="1356"/>
      <c r="Q4" s="1356"/>
      <c r="R4" s="1356"/>
      <c r="S4" s="442"/>
      <c r="T4" s="442"/>
      <c r="AX4" s="443"/>
      <c r="AY4" s="443"/>
      <c r="AZ4" s="443"/>
      <c r="BA4" s="444"/>
      <c r="BB4" s="443"/>
      <c r="BC4" s="443"/>
      <c r="BD4" s="443"/>
      <c r="BK4" s="1540" t="str">
        <f>付票!BJ4&amp;""</f>
        <v/>
      </c>
      <c r="BL4" s="904"/>
      <c r="BM4" s="904"/>
      <c r="BN4" s="905"/>
      <c r="BP4" s="906" t="str">
        <f>付票!BO4&amp;""</f>
        <v>8</v>
      </c>
      <c r="BQ4" s="907"/>
      <c r="BR4" s="907"/>
      <c r="BS4" s="908"/>
      <c r="BU4" s="909" t="str">
        <f>付票!BT4&amp;""</f>
        <v/>
      </c>
      <c r="BV4" s="910"/>
      <c r="BW4" s="910" t="str">
        <f>付票!BV4&amp;""</f>
        <v/>
      </c>
      <c r="BX4" s="911"/>
      <c r="BZ4" s="912" t="str">
        <f>付票!BY4&amp;""</f>
        <v/>
      </c>
      <c r="CA4" s="913"/>
      <c r="CB4" s="1538" t="str">
        <f>付票!CA4&amp;""</f>
        <v/>
      </c>
      <c r="CC4" s="913"/>
      <c r="CD4" s="1538" t="str">
        <f>付票!CC4&amp;""</f>
        <v/>
      </c>
      <c r="CE4" s="913"/>
      <c r="CF4" s="1538" t="str">
        <f>付票!CE4&amp;""</f>
        <v/>
      </c>
      <c r="CG4" s="913"/>
      <c r="CH4" s="1538" t="str">
        <f>付票!CG4&amp;""</f>
        <v/>
      </c>
      <c r="CI4" s="913"/>
      <c r="CJ4" s="1538" t="str">
        <f>付票!CI4&amp;""</f>
        <v/>
      </c>
      <c r="CK4" s="1031"/>
      <c r="CM4" s="931" t="str">
        <f>付票!CL4&amp;""</f>
        <v/>
      </c>
      <c r="CN4" s="932"/>
      <c r="CO4" s="932" t="str">
        <f>付票!CN4&amp;""</f>
        <v/>
      </c>
      <c r="CP4" s="932"/>
      <c r="CQ4" s="932" t="str">
        <f>付票!CP4&amp;""</f>
        <v/>
      </c>
      <c r="CR4" s="970"/>
      <c r="CS4" s="264"/>
      <c r="CT4" s="415"/>
      <c r="CU4" s="415"/>
      <c r="CV4" s="415"/>
      <c r="CW4" s="415"/>
      <c r="CX4" s="415"/>
      <c r="CY4" s="415"/>
      <c r="CZ4" s="415"/>
      <c r="DA4" s="415"/>
      <c r="DB4" s="415"/>
      <c r="DC4" s="415"/>
      <c r="DD4" s="415"/>
      <c r="DE4" s="415"/>
      <c r="DF4" s="415"/>
      <c r="DG4" s="415"/>
      <c r="DH4" s="415"/>
      <c r="DI4" s="415"/>
      <c r="DJ4" s="415"/>
      <c r="DK4" s="415"/>
      <c r="DL4" s="415"/>
      <c r="DM4" s="415"/>
      <c r="DN4" s="415"/>
      <c r="DO4" s="415"/>
      <c r="DP4" s="415"/>
      <c r="DQ4" s="415"/>
      <c r="DR4" s="415"/>
      <c r="DS4" s="415"/>
      <c r="DT4" s="415"/>
      <c r="DU4" s="415"/>
      <c r="DV4" s="415"/>
      <c r="DW4" s="415"/>
      <c r="DX4" s="415"/>
      <c r="DY4" s="415"/>
      <c r="DZ4" s="415"/>
      <c r="EA4" s="415"/>
      <c r="EB4" s="415"/>
      <c r="EC4" s="415"/>
      <c r="ED4" s="415"/>
      <c r="EE4" s="415"/>
      <c r="EF4" s="415"/>
      <c r="EG4" s="415"/>
      <c r="EH4" s="415"/>
      <c r="EI4" s="415"/>
      <c r="EJ4" s="415"/>
      <c r="EK4" s="415"/>
    </row>
    <row r="5" spans="1:141" s="436" customFormat="1" ht="23.25" customHeight="1">
      <c r="I5" s="1357"/>
      <c r="J5" s="1357"/>
      <c r="K5" s="1357"/>
      <c r="L5" s="1357"/>
      <c r="M5" s="1357"/>
      <c r="N5" s="1357"/>
      <c r="O5" s="1357"/>
      <c r="P5" s="1357"/>
      <c r="Q5" s="1357"/>
      <c r="R5" s="1357"/>
      <c r="S5" s="928" t="s">
        <v>14</v>
      </c>
      <c r="T5" s="928"/>
      <c r="X5" s="20" t="s">
        <v>15</v>
      </c>
      <c r="Y5" s="20"/>
      <c r="Z5" s="20"/>
      <c r="AA5" s="21"/>
      <c r="AB5" s="21"/>
      <c r="AC5" s="21"/>
      <c r="AD5" s="21"/>
      <c r="AE5" s="929">
        <v>20</v>
      </c>
      <c r="AF5" s="929"/>
      <c r="AG5" s="1539" t="str">
        <f>+付票!AF5</f>
        <v/>
      </c>
      <c r="AH5" s="1539"/>
      <c r="AI5" s="21" t="s">
        <v>16</v>
      </c>
      <c r="AJ5" s="1539" t="str">
        <f>付票!AI5&amp;""</f>
        <v/>
      </c>
      <c r="AK5" s="1539"/>
      <c r="AL5" s="21" t="s">
        <v>17</v>
      </c>
      <c r="AM5" s="1539" t="str">
        <f>付票!AL5&amp;""</f>
        <v/>
      </c>
      <c r="AN5" s="1539"/>
      <c r="AO5" s="21" t="s">
        <v>18</v>
      </c>
      <c r="AP5" s="442"/>
      <c r="AQ5" s="442"/>
      <c r="AR5" s="442"/>
    </row>
    <row r="6" spans="1:141" s="436" customFormat="1" ht="23.25" customHeight="1">
      <c r="C6" s="21" t="s">
        <v>725</v>
      </c>
      <c r="D6" s="21" t="s">
        <v>726</v>
      </c>
      <c r="E6" s="21" t="s">
        <v>727</v>
      </c>
      <c r="F6" s="21" t="s">
        <v>728</v>
      </c>
      <c r="BW6" s="21" t="s">
        <v>729</v>
      </c>
      <c r="BX6" s="21" t="s">
        <v>730</v>
      </c>
      <c r="BY6" s="21" t="s">
        <v>731</v>
      </c>
      <c r="BZ6" s="21" t="s">
        <v>732</v>
      </c>
    </row>
    <row r="7" spans="1:141" s="436" customFormat="1" ht="11.25" customHeight="1">
      <c r="B7" s="971" t="s">
        <v>23</v>
      </c>
      <c r="C7" s="1534" t="str">
        <f>付票!B7&amp;""</f>
        <v/>
      </c>
      <c r="D7" s="1535"/>
      <c r="E7" s="1535" t="str">
        <f>付票!D7&amp;""</f>
        <v/>
      </c>
      <c r="F7" s="1535"/>
      <c r="G7" s="1516" t="str">
        <f>付票!F7&amp;""</f>
        <v/>
      </c>
      <c r="H7" s="1517"/>
      <c r="I7" s="1516" t="str">
        <f>付票!H7&amp;""</f>
        <v/>
      </c>
      <c r="J7" s="1517"/>
      <c r="K7" s="1516" t="str">
        <f>付票!J7&amp;""</f>
        <v/>
      </c>
      <c r="L7" s="1517"/>
      <c r="M7" s="1516" t="str">
        <f>付票!L7&amp;""</f>
        <v/>
      </c>
      <c r="N7" s="1517"/>
      <c r="O7" s="1516" t="str">
        <f>付票!N7&amp;""</f>
        <v/>
      </c>
      <c r="P7" s="1517"/>
      <c r="Q7" s="1516" t="str">
        <f>付票!P7&amp;""</f>
        <v/>
      </c>
      <c r="R7" s="1517"/>
      <c r="S7" s="1516" t="str">
        <f>付票!R7&amp;""</f>
        <v/>
      </c>
      <c r="T7" s="1517"/>
      <c r="U7" s="1516" t="str">
        <f>付票!T7&amp;""</f>
        <v/>
      </c>
      <c r="V7" s="1517"/>
      <c r="W7" s="1516" t="str">
        <f>付票!V7&amp;""</f>
        <v/>
      </c>
      <c r="X7" s="1517"/>
      <c r="Y7" s="1516" t="str">
        <f>付票!X7&amp;""</f>
        <v/>
      </c>
      <c r="Z7" s="1517"/>
      <c r="AA7" s="1516" t="str">
        <f>付票!Z7&amp;""</f>
        <v/>
      </c>
      <c r="AB7" s="1517"/>
      <c r="AC7" s="1516" t="str">
        <f>付票!AB7&amp;""</f>
        <v/>
      </c>
      <c r="AD7" s="1517"/>
      <c r="AE7" s="1516" t="str">
        <f>付票!AD7&amp;""</f>
        <v/>
      </c>
      <c r="AF7" s="1517"/>
      <c r="AG7" s="1516" t="str">
        <f>付票!AF7&amp;""</f>
        <v/>
      </c>
      <c r="AH7" s="1517"/>
      <c r="AI7" s="1516" t="str">
        <f>付票!AH7&amp;""</f>
        <v/>
      </c>
      <c r="AJ7" s="1517"/>
      <c r="AK7" s="1516" t="str">
        <f>付票!AJ7&amp;""</f>
        <v/>
      </c>
      <c r="AL7" s="1517"/>
      <c r="AM7" s="1516" t="str">
        <f>付票!AL7&amp;""</f>
        <v/>
      </c>
      <c r="AN7" s="1517"/>
      <c r="AO7" s="1516" t="str">
        <f>付票!AN7&amp;""</f>
        <v/>
      </c>
      <c r="AP7" s="1517"/>
      <c r="AQ7" s="1516" t="str">
        <f>付票!AP7&amp;""</f>
        <v/>
      </c>
      <c r="AR7" s="1517"/>
      <c r="AS7" s="1516" t="str">
        <f>付票!AR7&amp;""</f>
        <v/>
      </c>
      <c r="AT7" s="1517"/>
      <c r="AU7" s="1516" t="str">
        <f>付票!AT7&amp;""</f>
        <v/>
      </c>
      <c r="AV7" s="1517"/>
      <c r="AW7" s="1530" t="str">
        <f>付票!AV7&amp;""</f>
        <v/>
      </c>
      <c r="AX7" s="942"/>
      <c r="AY7" s="445"/>
      <c r="AZ7" s="446"/>
      <c r="BA7" s="945" t="s">
        <v>24</v>
      </c>
      <c r="BB7" s="946"/>
      <c r="BC7" s="946"/>
      <c r="BD7" s="947"/>
      <c r="BE7" s="954" t="s">
        <v>25</v>
      </c>
      <c r="BF7" s="955"/>
      <c r="BG7" s="955"/>
      <c r="BH7" s="955"/>
      <c r="BI7" s="955"/>
      <c r="BJ7" s="955"/>
      <c r="BK7" s="955"/>
      <c r="BL7" s="955"/>
      <c r="BM7" s="955"/>
      <c r="BN7" s="955"/>
      <c r="BO7" s="955"/>
      <c r="BP7" s="955"/>
      <c r="BQ7" s="955"/>
      <c r="BR7" s="955"/>
      <c r="BS7" s="955"/>
      <c r="BT7" s="955"/>
      <c r="BU7" s="955"/>
      <c r="BV7" s="956"/>
      <c r="BW7" s="960" t="s">
        <v>26</v>
      </c>
      <c r="BX7" s="961"/>
      <c r="BY7" s="961"/>
      <c r="BZ7" s="961"/>
      <c r="CA7" s="961"/>
      <c r="CB7" s="961"/>
      <c r="CC7" s="961"/>
      <c r="CD7" s="961"/>
      <c r="CE7" s="961"/>
      <c r="CF7" s="961"/>
      <c r="CG7" s="961"/>
      <c r="CH7" s="961"/>
      <c r="CI7" s="961"/>
      <c r="CJ7" s="961"/>
      <c r="CK7" s="961"/>
      <c r="CL7" s="961"/>
      <c r="CM7" s="961"/>
      <c r="CN7" s="961"/>
      <c r="CO7" s="961"/>
      <c r="CP7" s="961"/>
      <c r="CQ7" s="961"/>
      <c r="CR7" s="962"/>
    </row>
    <row r="8" spans="1:141" s="436" customFormat="1" ht="11.25" customHeight="1">
      <c r="B8" s="972"/>
      <c r="C8" s="1534"/>
      <c r="D8" s="1535"/>
      <c r="E8" s="1535"/>
      <c r="F8" s="1535"/>
      <c r="G8" s="1518"/>
      <c r="H8" s="1519"/>
      <c r="I8" s="1518"/>
      <c r="J8" s="1519"/>
      <c r="K8" s="1518"/>
      <c r="L8" s="1519"/>
      <c r="M8" s="1518"/>
      <c r="N8" s="1519"/>
      <c r="O8" s="1518"/>
      <c r="P8" s="1519"/>
      <c r="Q8" s="1518"/>
      <c r="R8" s="1519"/>
      <c r="S8" s="1518"/>
      <c r="T8" s="1519"/>
      <c r="U8" s="1518"/>
      <c r="V8" s="1519"/>
      <c r="W8" s="1518"/>
      <c r="X8" s="1519"/>
      <c r="Y8" s="1518"/>
      <c r="Z8" s="1519"/>
      <c r="AA8" s="1518"/>
      <c r="AB8" s="1519"/>
      <c r="AC8" s="1518"/>
      <c r="AD8" s="1519"/>
      <c r="AE8" s="1518"/>
      <c r="AF8" s="1519"/>
      <c r="AG8" s="1518"/>
      <c r="AH8" s="1519"/>
      <c r="AI8" s="1518"/>
      <c r="AJ8" s="1519"/>
      <c r="AK8" s="1518"/>
      <c r="AL8" s="1519"/>
      <c r="AM8" s="1518"/>
      <c r="AN8" s="1519"/>
      <c r="AO8" s="1518"/>
      <c r="AP8" s="1519"/>
      <c r="AQ8" s="1518"/>
      <c r="AR8" s="1519"/>
      <c r="AS8" s="1518"/>
      <c r="AT8" s="1519"/>
      <c r="AU8" s="1518"/>
      <c r="AV8" s="1519"/>
      <c r="AW8" s="1531"/>
      <c r="AX8" s="944"/>
      <c r="AY8" s="445"/>
      <c r="AZ8" s="446"/>
      <c r="BA8" s="948"/>
      <c r="BB8" s="949"/>
      <c r="BC8" s="949"/>
      <c r="BD8" s="950"/>
      <c r="BE8" s="957"/>
      <c r="BF8" s="958"/>
      <c r="BG8" s="958"/>
      <c r="BH8" s="958"/>
      <c r="BI8" s="958"/>
      <c r="BJ8" s="958"/>
      <c r="BK8" s="958"/>
      <c r="BL8" s="958"/>
      <c r="BM8" s="958"/>
      <c r="BN8" s="958"/>
      <c r="BO8" s="958"/>
      <c r="BP8" s="958"/>
      <c r="BQ8" s="958"/>
      <c r="BR8" s="958"/>
      <c r="BS8" s="958"/>
      <c r="BT8" s="958"/>
      <c r="BU8" s="958"/>
      <c r="BV8" s="959"/>
      <c r="BW8" s="963" t="str">
        <f>付票!BV8&amp;""</f>
        <v/>
      </c>
      <c r="BX8" s="964"/>
      <c r="BY8" s="964"/>
      <c r="BZ8" s="964"/>
      <c r="CA8" s="964"/>
      <c r="CB8" s="964"/>
      <c r="CC8" s="964"/>
      <c r="CD8" s="964"/>
      <c r="CE8" s="964"/>
      <c r="CF8" s="964"/>
      <c r="CG8" s="964"/>
      <c r="CH8" s="964"/>
      <c r="CI8" s="964"/>
      <c r="CJ8" s="964"/>
      <c r="CK8" s="964"/>
      <c r="CL8" s="964"/>
      <c r="CM8" s="964"/>
      <c r="CN8" s="964"/>
      <c r="CO8" s="964"/>
      <c r="CP8" s="964"/>
      <c r="CQ8" s="964"/>
      <c r="CR8" s="965"/>
    </row>
    <row r="9" spans="1:141" s="436" customFormat="1" ht="23.25" customHeight="1">
      <c r="B9" s="973"/>
      <c r="C9" s="1532" t="str">
        <f>付票!B9&amp;""</f>
        <v/>
      </c>
      <c r="D9" s="1533"/>
      <c r="E9" s="1514" t="str">
        <f>付票!D9&amp;""</f>
        <v/>
      </c>
      <c r="F9" s="1515"/>
      <c r="G9" s="1514" t="str">
        <f>付票!F9&amp;""</f>
        <v/>
      </c>
      <c r="H9" s="1515"/>
      <c r="I9" s="1514" t="str">
        <f>付票!H9&amp;""</f>
        <v/>
      </c>
      <c r="J9" s="1515"/>
      <c r="K9" s="1514" t="str">
        <f>付票!J9&amp;""</f>
        <v/>
      </c>
      <c r="L9" s="1515"/>
      <c r="M9" s="1514" t="str">
        <f>付票!L9&amp;""</f>
        <v/>
      </c>
      <c r="N9" s="1515"/>
      <c r="O9" s="1514" t="str">
        <f>付票!N9&amp;""</f>
        <v/>
      </c>
      <c r="P9" s="1515"/>
      <c r="Q9" s="1514" t="str">
        <f>付票!P9&amp;""</f>
        <v/>
      </c>
      <c r="R9" s="1515"/>
      <c r="S9" s="1514" t="str">
        <f>付票!R9&amp;""</f>
        <v/>
      </c>
      <c r="T9" s="1515"/>
      <c r="U9" s="1514" t="str">
        <f>付票!T9&amp;""</f>
        <v/>
      </c>
      <c r="V9" s="1515"/>
      <c r="W9" s="1514" t="str">
        <f>付票!V9&amp;""</f>
        <v/>
      </c>
      <c r="X9" s="1515"/>
      <c r="Y9" s="1514" t="str">
        <f>付票!X9&amp;""</f>
        <v/>
      </c>
      <c r="Z9" s="1515"/>
      <c r="AA9" s="1514" t="str">
        <f>付票!Z9&amp;""</f>
        <v/>
      </c>
      <c r="AB9" s="1515"/>
      <c r="AC9" s="1514" t="str">
        <f>付票!AB9&amp;""</f>
        <v/>
      </c>
      <c r="AD9" s="1515"/>
      <c r="AE9" s="1514" t="str">
        <f>付票!AD9&amp;""</f>
        <v/>
      </c>
      <c r="AF9" s="1515"/>
      <c r="AG9" s="1514" t="str">
        <f>付票!AF9&amp;""</f>
        <v/>
      </c>
      <c r="AH9" s="1515"/>
      <c r="AI9" s="1514" t="str">
        <f>付票!AH9&amp;""</f>
        <v/>
      </c>
      <c r="AJ9" s="1515"/>
      <c r="AK9" s="1514" t="str">
        <f>付票!AJ9&amp;""</f>
        <v/>
      </c>
      <c r="AL9" s="1515"/>
      <c r="AM9" s="1514" t="str">
        <f>付票!AL9&amp;""</f>
        <v/>
      </c>
      <c r="AN9" s="1515"/>
      <c r="AO9" s="1514" t="str">
        <f>付票!AN9&amp;""</f>
        <v/>
      </c>
      <c r="AP9" s="1515"/>
      <c r="AQ9" s="1514" t="str">
        <f>付票!AP9&amp;""</f>
        <v/>
      </c>
      <c r="AR9" s="1515"/>
      <c r="AS9" s="1514" t="str">
        <f>付票!AR9&amp;""</f>
        <v/>
      </c>
      <c r="AT9" s="1515"/>
      <c r="AU9" s="1514" t="str">
        <f>付票!AT9&amp;""</f>
        <v/>
      </c>
      <c r="AV9" s="1515"/>
      <c r="AW9" s="1528" t="str">
        <f>付票!AV9&amp;""</f>
        <v/>
      </c>
      <c r="AX9" s="1529"/>
      <c r="AY9" s="447"/>
      <c r="AZ9" s="442"/>
      <c r="BA9" s="951"/>
      <c r="BB9" s="952"/>
      <c r="BC9" s="952"/>
      <c r="BD9" s="953"/>
      <c r="BE9" s="1006" t="str">
        <f>付票!BD9&amp;""</f>
        <v/>
      </c>
      <c r="BF9" s="1007"/>
      <c r="BG9" s="980" t="str">
        <f>付票!BF9&amp;""</f>
        <v/>
      </c>
      <c r="BH9" s="981"/>
      <c r="BI9" s="980" t="str">
        <f>付票!BH9&amp;""</f>
        <v/>
      </c>
      <c r="BJ9" s="981"/>
      <c r="BK9" s="980" t="str">
        <f>付票!BJ9&amp;""</f>
        <v/>
      </c>
      <c r="BL9" s="981"/>
      <c r="BM9" s="980" t="str">
        <f>付票!BL9&amp;""</f>
        <v/>
      </c>
      <c r="BN9" s="981"/>
      <c r="BO9" s="980" t="str">
        <f>付票!BN9&amp;""</f>
        <v/>
      </c>
      <c r="BP9" s="981"/>
      <c r="BQ9" s="980" t="str">
        <f>付票!BP9&amp;""</f>
        <v/>
      </c>
      <c r="BR9" s="981"/>
      <c r="BS9" s="980" t="str">
        <f>付票!BR9&amp;""</f>
        <v/>
      </c>
      <c r="BT9" s="981"/>
      <c r="BU9" s="980" t="str">
        <f>付票!BT9&amp;""</f>
        <v/>
      </c>
      <c r="BV9" s="982"/>
      <c r="BW9" s="1527" t="str">
        <f>付票!BV9&amp;""</f>
        <v>　</v>
      </c>
      <c r="BX9" s="981"/>
      <c r="BY9" s="980" t="str">
        <f>付票!BX9&amp;""</f>
        <v/>
      </c>
      <c r="BZ9" s="981"/>
      <c r="CA9" s="980" t="str">
        <f>付票!BZ9&amp;""</f>
        <v/>
      </c>
      <c r="CB9" s="981"/>
      <c r="CC9" s="980" t="str">
        <f>付票!CB9&amp;""</f>
        <v/>
      </c>
      <c r="CD9" s="981"/>
      <c r="CE9" s="980" t="str">
        <f>付票!CD9&amp;""</f>
        <v/>
      </c>
      <c r="CF9" s="981"/>
      <c r="CG9" s="980" t="str">
        <f>付票!CF9&amp;""</f>
        <v/>
      </c>
      <c r="CH9" s="981"/>
      <c r="CI9" s="980" t="str">
        <f>付票!CH9&amp;""</f>
        <v/>
      </c>
      <c r="CJ9" s="981"/>
      <c r="CK9" s="980" t="str">
        <f>付票!CJ9&amp;""</f>
        <v/>
      </c>
      <c r="CL9" s="981"/>
      <c r="CM9" s="980" t="str">
        <f>付票!CL9&amp;""</f>
        <v/>
      </c>
      <c r="CN9" s="981"/>
      <c r="CO9" s="980" t="str">
        <f>付票!CN9&amp;""</f>
        <v/>
      </c>
      <c r="CP9" s="981"/>
      <c r="CQ9" s="980" t="str">
        <f>付票!CP9&amp;""</f>
        <v/>
      </c>
      <c r="CR9" s="982"/>
    </row>
    <row r="10" spans="1:141" s="436" customFormat="1" ht="23.25" customHeight="1" thickBot="1">
      <c r="A10" s="265"/>
      <c r="B10" s="569"/>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70"/>
      <c r="AW10" s="570"/>
      <c r="AX10" s="447"/>
      <c r="AY10" s="442"/>
      <c r="AZ10" s="414"/>
      <c r="BA10" s="414"/>
      <c r="BB10" s="414"/>
      <c r="BC10" s="414"/>
      <c r="BD10" s="571"/>
      <c r="BE10" s="571"/>
      <c r="BF10" s="571"/>
      <c r="BG10" s="571"/>
      <c r="BH10" s="571"/>
      <c r="BI10" s="571"/>
      <c r="BJ10" s="571"/>
      <c r="BK10" s="571"/>
      <c r="BL10" s="571"/>
      <c r="BM10" s="571"/>
      <c r="BN10" s="571"/>
      <c r="BO10" s="571"/>
      <c r="BP10" s="571"/>
      <c r="BQ10" s="571"/>
      <c r="BR10" s="571"/>
      <c r="BS10" s="571"/>
      <c r="BT10" s="571"/>
      <c r="BU10" s="571"/>
      <c r="BV10" s="571"/>
      <c r="BW10" s="571"/>
      <c r="BX10" s="571"/>
      <c r="BY10" s="571"/>
      <c r="BZ10" s="571"/>
      <c r="CA10" s="571"/>
      <c r="CB10" s="571"/>
      <c r="CC10" s="571"/>
      <c r="CD10" s="571"/>
      <c r="CE10" s="571"/>
      <c r="CF10" s="571"/>
      <c r="CG10" s="571"/>
      <c r="CH10" s="571"/>
      <c r="CI10" s="571"/>
      <c r="CJ10" s="571"/>
      <c r="CK10" s="571"/>
      <c r="CL10" s="571"/>
      <c r="CM10" s="571"/>
      <c r="CN10" s="571"/>
      <c r="CO10" s="571"/>
      <c r="CP10" s="571"/>
      <c r="CQ10" s="571"/>
    </row>
    <row r="11" spans="1:141" s="436" customFormat="1" ht="23.25" customHeight="1" thickTop="1" thickBot="1">
      <c r="A11" s="265"/>
      <c r="B11" s="569"/>
      <c r="C11" s="569"/>
      <c r="D11" s="569"/>
      <c r="E11" s="569"/>
      <c r="F11" s="569"/>
      <c r="G11" s="569"/>
      <c r="H11" s="569"/>
      <c r="I11" s="569"/>
      <c r="J11" s="569"/>
      <c r="K11" s="569"/>
      <c r="L11" s="569"/>
      <c r="M11" s="569"/>
      <c r="N11" s="569"/>
      <c r="O11" s="569"/>
      <c r="P11" s="569"/>
      <c r="Q11" s="569"/>
      <c r="R11" s="569"/>
      <c r="S11" s="569"/>
      <c r="T11" s="569"/>
      <c r="U11" s="569"/>
      <c r="V11" s="569"/>
      <c r="W11" s="569"/>
      <c r="X11" s="1520" t="s">
        <v>733</v>
      </c>
      <c r="Y11" s="1521"/>
      <c r="Z11" s="1521"/>
      <c r="AA11" s="1521"/>
      <c r="AB11" s="1521"/>
      <c r="AC11" s="1521"/>
      <c r="AD11" s="1521"/>
      <c r="AE11" s="1521"/>
      <c r="AF11" s="1522"/>
      <c r="AG11" s="1523" t="str">
        <f>+IF(入力シート!I182="有り",1,IF(入力シート!I182="無し",2,""))</f>
        <v/>
      </c>
      <c r="AH11" s="1524"/>
      <c r="AI11" s="569"/>
      <c r="AJ11" s="572" t="s">
        <v>734</v>
      </c>
      <c r="AL11" s="569"/>
      <c r="AM11" s="569"/>
      <c r="AN11" s="569"/>
      <c r="AO11" s="569"/>
      <c r="AP11" s="569"/>
      <c r="AQ11" s="569"/>
      <c r="AR11" s="569"/>
      <c r="AS11" s="569"/>
      <c r="AT11" s="569"/>
      <c r="AU11" s="569"/>
      <c r="AV11" s="570"/>
      <c r="AW11" s="570"/>
      <c r="AX11" s="447"/>
      <c r="AY11" s="442"/>
      <c r="AZ11" s="414"/>
      <c r="BA11" s="414"/>
      <c r="BB11" s="414"/>
      <c r="BC11" s="414"/>
      <c r="BD11" s="571"/>
      <c r="BE11" s="571"/>
      <c r="BF11" s="571"/>
      <c r="BG11" s="571"/>
      <c r="BH11" s="571"/>
      <c r="BI11" s="571"/>
      <c r="BJ11" s="571"/>
      <c r="BK11" s="571"/>
      <c r="BL11" s="571"/>
      <c r="BM11" s="571"/>
      <c r="BN11" s="571"/>
      <c r="BO11" s="571"/>
      <c r="BP11" s="571"/>
      <c r="BQ11" s="571"/>
      <c r="BR11" s="571"/>
      <c r="BS11" s="571"/>
      <c r="BT11" s="571"/>
      <c r="BU11" s="571"/>
      <c r="BV11" s="571"/>
      <c r="BW11" s="571"/>
      <c r="BX11" s="571"/>
      <c r="BY11" s="571"/>
      <c r="BZ11" s="571"/>
      <c r="CA11" s="571"/>
      <c r="CB11" s="571"/>
      <c r="CC11" s="571"/>
      <c r="CD11" s="571"/>
      <c r="CE11" s="571"/>
      <c r="CF11" s="571"/>
      <c r="CG11" s="571"/>
      <c r="CH11" s="571"/>
      <c r="CI11" s="571"/>
      <c r="CJ11" s="571"/>
      <c r="CK11" s="571"/>
      <c r="CL11" s="571"/>
      <c r="CM11" s="571"/>
      <c r="CN11" s="571"/>
      <c r="CO11" s="571"/>
      <c r="CP11" s="571"/>
      <c r="CQ11" s="571"/>
    </row>
    <row r="12" spans="1:141" s="574" customFormat="1" ht="23.25" customHeight="1" thickTop="1" thickBot="1">
      <c r="A12" s="573" t="s">
        <v>735</v>
      </c>
      <c r="B12" s="436"/>
      <c r="I12" s="575"/>
      <c r="J12" s="575"/>
      <c r="K12" s="575"/>
      <c r="L12" s="575"/>
      <c r="M12" s="575"/>
      <c r="N12" s="575"/>
      <c r="O12" s="575"/>
      <c r="P12" s="575"/>
      <c r="Q12" s="575"/>
      <c r="R12" s="575"/>
      <c r="S12" s="576"/>
      <c r="T12" s="576"/>
      <c r="X12" s="576"/>
      <c r="Y12" s="576"/>
      <c r="Z12" s="576"/>
      <c r="AA12" s="576"/>
      <c r="AB12" s="576"/>
      <c r="AC12" s="576"/>
      <c r="AD12" s="576"/>
      <c r="AE12" s="576"/>
      <c r="AF12" s="576"/>
      <c r="AG12" s="577"/>
      <c r="AH12" s="577"/>
      <c r="AI12" s="576"/>
      <c r="AJ12" s="577"/>
      <c r="AK12" s="577"/>
      <c r="AL12" s="576"/>
      <c r="AM12" s="577"/>
      <c r="AN12" s="577"/>
      <c r="AO12" s="576"/>
      <c r="AP12" s="576"/>
      <c r="AQ12" s="576"/>
      <c r="AR12" s="576"/>
      <c r="CW12" s="576"/>
      <c r="CX12" s="576"/>
      <c r="CY12" s="576"/>
      <c r="CZ12" s="576"/>
      <c r="DA12" s="576"/>
      <c r="DB12" s="576"/>
    </row>
    <row r="13" spans="1:141" s="574" customFormat="1" ht="23.25" customHeight="1">
      <c r="B13" s="1464"/>
      <c r="C13" s="1459" t="s">
        <v>96</v>
      </c>
      <c r="D13" s="1459"/>
      <c r="E13" s="1459"/>
      <c r="F13" s="1459"/>
      <c r="G13" s="1459"/>
      <c r="H13" s="1459"/>
      <c r="I13" s="1459"/>
      <c r="J13" s="1459"/>
      <c r="K13" s="1525" t="s">
        <v>97</v>
      </c>
      <c r="L13" s="1525"/>
      <c r="M13" s="1525"/>
      <c r="N13" s="1525"/>
      <c r="O13" s="1525"/>
      <c r="P13" s="1525"/>
      <c r="Q13" s="1525"/>
      <c r="R13" s="1525"/>
      <c r="S13" s="1525"/>
      <c r="T13" s="1525"/>
      <c r="U13" s="1525"/>
      <c r="V13" s="1525"/>
      <c r="W13" s="1525"/>
      <c r="X13" s="1525"/>
      <c r="Y13" s="1525"/>
      <c r="Z13" s="1525"/>
      <c r="AA13" s="1525"/>
      <c r="AB13" s="1468" t="s">
        <v>736</v>
      </c>
      <c r="AC13" s="1468"/>
      <c r="AD13" s="1468"/>
      <c r="AE13" s="1468"/>
      <c r="AF13" s="1468"/>
      <c r="AG13" s="1468"/>
      <c r="AH13" s="1468"/>
      <c r="AI13" s="1468"/>
      <c r="AJ13" s="1468"/>
      <c r="AK13" s="1468"/>
      <c r="AL13" s="1468"/>
      <c r="AM13" s="1468"/>
      <c r="AN13" s="1468"/>
      <c r="AO13" s="1468"/>
      <c r="AP13" s="1468"/>
      <c r="AQ13" s="1468"/>
      <c r="AR13" s="1468"/>
      <c r="AS13" s="1468"/>
      <c r="AT13" s="1468"/>
      <c r="AU13" s="1468"/>
      <c r="AV13" s="1468"/>
      <c r="AW13" s="1468"/>
      <c r="AX13" s="1468"/>
      <c r="AY13" s="1468"/>
      <c r="AZ13" s="1468"/>
      <c r="BA13" s="1468"/>
      <c r="BB13" s="1468"/>
      <c r="BC13" s="1468"/>
      <c r="BD13" s="1468"/>
      <c r="BE13" s="1468"/>
      <c r="BF13" s="1468"/>
      <c r="BG13" s="1468"/>
      <c r="BH13" s="1468"/>
      <c r="BI13" s="1468"/>
      <c r="BJ13" s="1468"/>
      <c r="BK13" s="1468"/>
      <c r="BL13" s="1470" t="s">
        <v>30</v>
      </c>
      <c r="BM13" s="1470"/>
      <c r="BN13" s="1470"/>
      <c r="BO13" s="1470"/>
      <c r="BP13" s="1470"/>
      <c r="BQ13" s="1470"/>
      <c r="BR13" s="1470"/>
      <c r="BS13" s="1470"/>
      <c r="BT13" s="1470" t="s">
        <v>737</v>
      </c>
      <c r="BU13" s="1470"/>
      <c r="BV13" s="1470"/>
      <c r="BW13" s="1470"/>
      <c r="BX13" s="1470"/>
      <c r="BY13" s="1470"/>
      <c r="BZ13" s="1470"/>
      <c r="CA13" s="1470"/>
      <c r="CB13" s="1470"/>
      <c r="CC13" s="1470"/>
      <c r="CD13" s="1470"/>
      <c r="CE13" s="1470"/>
      <c r="CF13" s="1470"/>
      <c r="CG13" s="1470"/>
      <c r="CH13" s="1470"/>
      <c r="CI13" s="1482"/>
    </row>
    <row r="14" spans="1:141" s="574" customFormat="1" ht="23.25" customHeight="1" thickBot="1">
      <c r="B14" s="1465"/>
      <c r="C14" s="1462"/>
      <c r="D14" s="1462"/>
      <c r="E14" s="1462"/>
      <c r="F14" s="1462"/>
      <c r="G14" s="1462"/>
      <c r="H14" s="1462"/>
      <c r="I14" s="1462"/>
      <c r="J14" s="1462"/>
      <c r="K14" s="1526"/>
      <c r="L14" s="1526"/>
      <c r="M14" s="1526"/>
      <c r="N14" s="1526"/>
      <c r="O14" s="1526"/>
      <c r="P14" s="1526"/>
      <c r="Q14" s="1526"/>
      <c r="R14" s="1526"/>
      <c r="S14" s="1526"/>
      <c r="T14" s="1526"/>
      <c r="U14" s="1526"/>
      <c r="V14" s="1526"/>
      <c r="W14" s="1526"/>
      <c r="X14" s="1526"/>
      <c r="Y14" s="1526"/>
      <c r="Z14" s="1526"/>
      <c r="AA14" s="1526"/>
      <c r="AB14" s="1469"/>
      <c r="AC14" s="1469"/>
      <c r="AD14" s="1469"/>
      <c r="AE14" s="1469"/>
      <c r="AF14" s="1469"/>
      <c r="AG14" s="1469"/>
      <c r="AH14" s="1469"/>
      <c r="AI14" s="1469"/>
      <c r="AJ14" s="1469"/>
      <c r="AK14" s="1469"/>
      <c r="AL14" s="1469"/>
      <c r="AM14" s="1469"/>
      <c r="AN14" s="1469"/>
      <c r="AO14" s="1469"/>
      <c r="AP14" s="1469"/>
      <c r="AQ14" s="1469"/>
      <c r="AR14" s="1469"/>
      <c r="AS14" s="1469"/>
      <c r="AT14" s="1469"/>
      <c r="AU14" s="1469"/>
      <c r="AV14" s="1469"/>
      <c r="AW14" s="1469"/>
      <c r="AX14" s="1469"/>
      <c r="AY14" s="1469"/>
      <c r="AZ14" s="1469"/>
      <c r="BA14" s="1469"/>
      <c r="BB14" s="1469"/>
      <c r="BC14" s="1469"/>
      <c r="BD14" s="1469"/>
      <c r="BE14" s="1469"/>
      <c r="BF14" s="1469"/>
      <c r="BG14" s="1469"/>
      <c r="BH14" s="1469"/>
      <c r="BI14" s="1469"/>
      <c r="BJ14" s="1469"/>
      <c r="BK14" s="1469"/>
      <c r="BL14" s="1461" t="s">
        <v>738</v>
      </c>
      <c r="BM14" s="1461"/>
      <c r="BN14" s="1461"/>
      <c r="BO14" s="1461"/>
      <c r="BP14" s="1461"/>
      <c r="BQ14" s="1461"/>
      <c r="BR14" s="1461"/>
      <c r="BS14" s="1461"/>
      <c r="BT14" s="1461"/>
      <c r="BU14" s="1461"/>
      <c r="BV14" s="1461"/>
      <c r="BW14" s="1461"/>
      <c r="BX14" s="1461"/>
      <c r="BY14" s="1461"/>
      <c r="BZ14" s="1461"/>
      <c r="CA14" s="1461"/>
      <c r="CB14" s="1461"/>
      <c r="CC14" s="1461"/>
      <c r="CD14" s="1461"/>
      <c r="CE14" s="1461"/>
      <c r="CF14" s="1461"/>
      <c r="CG14" s="1461"/>
      <c r="CH14" s="1461"/>
      <c r="CI14" s="1485"/>
    </row>
    <row r="15" spans="1:141" s="574" customFormat="1" ht="23.25" customHeight="1">
      <c r="B15" s="1450">
        <v>1</v>
      </c>
      <c r="C15" s="1452" t="str">
        <f>+IF(入力シート!F188="","",入力シート!F188)</f>
        <v/>
      </c>
      <c r="D15" s="1452"/>
      <c r="E15" s="1452"/>
      <c r="F15" s="1452"/>
      <c r="G15" s="1452"/>
      <c r="H15" s="1452"/>
      <c r="I15" s="1452"/>
      <c r="J15" s="1452"/>
      <c r="K15" s="365" t="str">
        <f>+IF(入力シート!J188="","",入力シート!J188)</f>
        <v/>
      </c>
      <c r="L15" s="1453" t="str">
        <f>+MID(入力シート!$BI188,入力シート!BI$182,1)</f>
        <v/>
      </c>
      <c r="M15" s="1454"/>
      <c r="N15" s="1453" t="str">
        <f>+MID(入力シート!$BI188,入力シート!BK$182,1)</f>
        <v/>
      </c>
      <c r="O15" s="1504"/>
      <c r="P15" s="1486" t="str">
        <f>+MID(入力シート!$BI188,入力シート!BM$182,1)</f>
        <v/>
      </c>
      <c r="Q15" s="1513"/>
      <c r="R15" s="1486" t="str">
        <f>+MID(入力シート!$BI188,入力シート!BO$182,1)</f>
        <v/>
      </c>
      <c r="S15" s="1487"/>
      <c r="T15" s="1447" t="str">
        <f>+MID(入力シート!$BI188,入力シート!BQ$182,1)</f>
        <v/>
      </c>
      <c r="U15" s="1487"/>
      <c r="V15" s="578" t="str">
        <f>+IF(入力シート!$Q188="","",MID(TEXT(入力シート!$Q188,"00000#"),入力シート!BI$183,1))</f>
        <v/>
      </c>
      <c r="W15" s="579" t="str">
        <f>+IF(入力シート!$Q188="","",MID(TEXT(入力シート!$Q188,"00000#"),入力シート!BJ$183,1))</f>
        <v/>
      </c>
      <c r="X15" s="579" t="str">
        <f>+IF(入力シート!$Q188="","",MID(TEXT(入力シート!$Q188,"00000#"),入力シート!BK$183,1))</f>
        <v/>
      </c>
      <c r="Y15" s="579" t="str">
        <f>+IF(入力シート!$Q188="","",MID(TEXT(入力シート!$Q188,"00000#"),入力シート!BL$183,1))</f>
        <v/>
      </c>
      <c r="Z15" s="579" t="str">
        <f>+IF(入力シート!$Q188="","",MID(TEXT(入力シート!$Q188,"00000#"),入力シート!BM$183,1))</f>
        <v/>
      </c>
      <c r="AA15" s="580" t="str">
        <f>+IF(入力シート!$Q188="","",MID(TEXT(入力シート!$Q188,"00000#"),入力シート!BN$183,1))</f>
        <v/>
      </c>
      <c r="AB15" s="1449" t="str">
        <f>+IF(入力シート!$S188="","",MID(入力シート!$S188,入力シート!BI$181,1))</f>
        <v/>
      </c>
      <c r="AC15" s="1446"/>
      <c r="AD15" s="1509" t="str">
        <f>+IF(入力シート!$S188="","",MID(入力シート!$S188,入力シート!BK$181,1))</f>
        <v/>
      </c>
      <c r="AE15" s="1510"/>
      <c r="AF15" s="1509" t="str">
        <f>+IF(入力シート!$S188="","",MID(入力シート!$S188,入力シート!BM$181,1))</f>
        <v/>
      </c>
      <c r="AG15" s="1510"/>
      <c r="AH15" s="1509" t="str">
        <f>+IF(入力シート!$S188="","",MID(入力シート!$S188,入力シート!BO$181,1))</f>
        <v/>
      </c>
      <c r="AI15" s="1510"/>
      <c r="AJ15" s="1509" t="str">
        <f>+IF(入力シート!$S188="","",MID(入力シート!$S188,入力シート!BQ$181,1))</f>
        <v/>
      </c>
      <c r="AK15" s="1510"/>
      <c r="AL15" s="1509" t="str">
        <f>+IF(入力シート!$S188="","",MID(入力シート!$S188,入力シート!BS$181,1))</f>
        <v/>
      </c>
      <c r="AM15" s="1510"/>
      <c r="AN15" s="1509" t="str">
        <f>+IF(入力シート!$S188="","",MID(入力シート!$S188,入力シート!BU$181,1))</f>
        <v/>
      </c>
      <c r="AO15" s="1510"/>
      <c r="AP15" s="1509" t="str">
        <f>+IF(入力シート!$S188="","",MID(入力シート!$S188,入力シート!BW$181,1))</f>
        <v/>
      </c>
      <c r="AQ15" s="1510"/>
      <c r="AR15" s="1509" t="str">
        <f>+IF(入力シート!$S188="","",MID(入力シート!$S188,入力シート!BY$181,1))</f>
        <v/>
      </c>
      <c r="AS15" s="1510"/>
      <c r="AT15" s="1509" t="str">
        <f>+IF(入力シート!$S188="","",MID(入力シート!$S188,入力シート!CA$181,1))</f>
        <v/>
      </c>
      <c r="AU15" s="1510"/>
      <c r="AV15" s="1509" t="str">
        <f>+IF(入力シート!$S188="","",MID(入力シート!$S188,入力シート!CC$181,1))</f>
        <v/>
      </c>
      <c r="AW15" s="1510"/>
      <c r="AX15" s="1509" t="str">
        <f>+IF(入力シート!$S188="","",MID(入力シート!$S188,入力シート!CE$181,1))</f>
        <v/>
      </c>
      <c r="AY15" s="1510"/>
      <c r="AZ15" s="1509" t="str">
        <f>+IF(入力シート!$S188="","",MID(入力シート!$S188,入力シート!CG$181,1))</f>
        <v/>
      </c>
      <c r="BA15" s="1510"/>
      <c r="BB15" s="1509" t="str">
        <f>+IF(入力シート!$S188="","",MID(入力シート!$S188,入力シート!CI$181,1))</f>
        <v/>
      </c>
      <c r="BC15" s="1510"/>
      <c r="BD15" s="1509" t="str">
        <f>+IF(入力シート!$S188="","",MID(入力シート!$S188,入力シート!CK$181,1))</f>
        <v/>
      </c>
      <c r="BE15" s="1510"/>
      <c r="BF15" s="1509" t="str">
        <f>+IF(入力シート!$S188="","",MID(入力シート!$S188,入力シート!CM$181,1))</f>
        <v/>
      </c>
      <c r="BG15" s="1510"/>
      <c r="BH15" s="1509" t="str">
        <f>+IF(入力シート!$S188="","",MID(入力シート!$S188,入力シート!CO$181,1))</f>
        <v/>
      </c>
      <c r="BI15" s="1510"/>
      <c r="BJ15" s="1511" t="str">
        <f>+IF(入力シート!$S188="","",MID(入力シート!$S188,入力シート!CQ$181,1))</f>
        <v/>
      </c>
      <c r="BK15" s="1512"/>
      <c r="BL15" s="581" t="str">
        <f>+IF(入力シート!$AG188="","",MID(TEXT(入力シート!$AG188,"00#"),入力シート!BI$183,1))</f>
        <v/>
      </c>
      <c r="BM15" s="582" t="str">
        <f>+IF(入力シート!$AG188="","",MID(TEXT(入力シート!$AG188,"00#"),入力シート!BJ$183,1))</f>
        <v/>
      </c>
      <c r="BN15" s="582" t="str">
        <f>+IF(入力シート!$AG188="","",MID(TEXT(入力シート!$AG188,"00#"),入力シート!BK$183,1))</f>
        <v/>
      </c>
      <c r="BO15" s="583" t="s">
        <v>34</v>
      </c>
      <c r="BP15" s="582" t="str">
        <f>+IF(入力シート!$AJ188="","",MID(TEXT(入力シート!$AJ188,"000#"),入力シート!BI$183,1))</f>
        <v/>
      </c>
      <c r="BQ15" s="582" t="str">
        <f>+IF(入力シート!$AJ188="","",MID(TEXT(入力シート!$AJ188,"000#"),入力シート!BJ$183,1))</f>
        <v/>
      </c>
      <c r="BR15" s="582" t="str">
        <f>+IF(入力シート!$AJ188="","",MID(TEXT(入力シート!$AJ188,"000#"),入力シート!BK$183,1))</f>
        <v/>
      </c>
      <c r="BS15" s="582" t="str">
        <f>+IF(入力シート!$AJ188="","",MID(TEXT(入力シート!$AJ188,"000#"),入力シート!BL$183,1))</f>
        <v/>
      </c>
      <c r="BT15" s="1444" t="str">
        <f>+IF(入力シート!$AL188="","",MID(入力シート!$AL188,入力シート!BI$181,1))</f>
        <v/>
      </c>
      <c r="BU15" s="1445"/>
      <c r="BV15" s="1435" t="str">
        <f>+IF(入力シート!$AL188="","",MID(入力シート!$AL188,入力シート!BK$181,1))</f>
        <v/>
      </c>
      <c r="BW15" s="1436"/>
      <c r="BX15" s="1435" t="str">
        <f>+IF(入力シート!$AL188="","",MID(入力シート!$AL188,入力シート!BM$181,1))</f>
        <v/>
      </c>
      <c r="BY15" s="1436"/>
      <c r="BZ15" s="1437" t="str">
        <f>+IF(入力シート!$AL188="","",MID(入力シート!$AL188,入力シート!BO$181,1))</f>
        <v/>
      </c>
      <c r="CA15" s="1438"/>
      <c r="CB15" s="1435" t="str">
        <f>+IF(入力シート!$AL188="","",MID(入力シート!$AL188,入力シート!BQ$181,1))</f>
        <v/>
      </c>
      <c r="CC15" s="1436"/>
      <c r="CD15" s="1435" t="str">
        <f>+IF(入力シート!$AL188="","",MID(入力シート!$AL188,入力シート!BS$181,1))</f>
        <v/>
      </c>
      <c r="CE15" s="1436"/>
      <c r="CF15" s="1437" t="str">
        <f>+IF(入力シート!$AL188="","",MID(入力シート!$AL188,入力シート!BU$181,1))</f>
        <v/>
      </c>
      <c r="CG15" s="1438"/>
      <c r="CH15" s="1435" t="str">
        <f>+IF(入力シート!$AL188="","",MID(入力シート!$AL188,入力シート!BW$181,1))</f>
        <v/>
      </c>
      <c r="CI15" s="1477"/>
    </row>
    <row r="16" spans="1:141" s="436" customFormat="1" ht="23.25" customHeight="1" thickBot="1">
      <c r="B16" s="1451"/>
      <c r="C16" s="1491" t="str">
        <f>+IF(入力シート!F189="","",入力シート!F189)</f>
        <v/>
      </c>
      <c r="D16" s="1492"/>
      <c r="E16" s="1492"/>
      <c r="F16" s="1492"/>
      <c r="G16" s="1492"/>
      <c r="H16" s="1492"/>
      <c r="I16" s="1492"/>
      <c r="J16" s="1493"/>
      <c r="K16" s="362" t="str">
        <f>+IF(入力シート!J189="","",入力シート!J189)</f>
        <v/>
      </c>
      <c r="L16" s="1429" t="str">
        <f>+MID(入力シート!$BI189,入力シート!BI$182,1)</f>
        <v/>
      </c>
      <c r="M16" s="1430"/>
      <c r="N16" s="1494" t="str">
        <f>+MID(入力シート!$BI189,入力シート!BK$182,1)</f>
        <v/>
      </c>
      <c r="O16" s="1495"/>
      <c r="P16" s="1432" t="str">
        <f>+MID(入力シート!$BI189,入力シート!BM$182,1)</f>
        <v/>
      </c>
      <c r="Q16" s="1432"/>
      <c r="R16" s="1433" t="str">
        <f>+MID(入力シート!$BI189,入力シート!BO$182,1)</f>
        <v/>
      </c>
      <c r="S16" s="1434"/>
      <c r="T16" s="1429" t="str">
        <f>+MID(入力シート!$BI189,入力シート!BQ$182,1)</f>
        <v/>
      </c>
      <c r="U16" s="1430"/>
      <c r="V16" s="584" t="str">
        <f>+IF(入力シート!$Q189="","",MID(TEXT(入力シート!$Q189,"00000#"),入力シート!BI$183,1))</f>
        <v/>
      </c>
      <c r="W16" s="585" t="str">
        <f>+IF(入力シート!$Q189="","",MID(TEXT(入力シート!$Q189,"00000#"),入力シート!BJ$183,1))</f>
        <v/>
      </c>
      <c r="X16" s="585" t="str">
        <f>+IF(入力シート!$Q189="","",MID(TEXT(入力シート!$Q189,"00000#"),入力シート!BK$183,1))</f>
        <v/>
      </c>
      <c r="Y16" s="585" t="str">
        <f>+IF(入力シート!$Q189="","",MID(TEXT(入力シート!$Q189,"00000#"),入力シート!BL$183,1))</f>
        <v/>
      </c>
      <c r="Z16" s="585" t="str">
        <f>+IF(入力シート!$Q189="","",MID(TEXT(入力シート!$Q189,"00000#"),入力シート!BM$183,1))</f>
        <v/>
      </c>
      <c r="AA16" s="586" t="str">
        <f>+IF(入力シート!$Q189="","",MID(TEXT(入力シート!$Q189,"00000#"),入力シート!BN$183,1))</f>
        <v/>
      </c>
      <c r="AB16" s="1424" t="str">
        <f>+IF(入力シート!$S188="","",MID(入力シート!$S188,入力シート!CS$181,1))</f>
        <v/>
      </c>
      <c r="AC16" s="1421"/>
      <c r="AD16" s="1505" t="str">
        <f>+IF(入力シート!$S188="","",MID(入力シート!$S188,入力シート!CU$181,1))</f>
        <v/>
      </c>
      <c r="AE16" s="1506"/>
      <c r="AF16" s="1505" t="str">
        <f>+IF(入力シート!$S188="","",MID(入力シート!$S188,入力シート!CW$181,1))</f>
        <v/>
      </c>
      <c r="AG16" s="1506"/>
      <c r="AH16" s="1505" t="str">
        <f>+IF(入力シート!$S188="","",MID(入力シート!$S188,入力シート!CY$181,1))</f>
        <v/>
      </c>
      <c r="AI16" s="1506"/>
      <c r="AJ16" s="1505" t="str">
        <f>+IF(入力シート!$S188="","",MID(入力シート!$S188,入力シート!DA$181,1))</f>
        <v/>
      </c>
      <c r="AK16" s="1506"/>
      <c r="AL16" s="1505" t="str">
        <f>+IF(入力シート!$S188="","",MID(入力シート!$S188,入力シート!DC$181,1))</f>
        <v/>
      </c>
      <c r="AM16" s="1506"/>
      <c r="AN16" s="1505" t="str">
        <f>+IF(入力シート!$S188="","",MID(入力シート!$S188,入力シート!DE$181,1))</f>
        <v/>
      </c>
      <c r="AO16" s="1506"/>
      <c r="AP16" s="1505" t="str">
        <f>+IF(入力シート!$S188="","",MID(入力シート!$S188,入力シート!DG$181,1))</f>
        <v/>
      </c>
      <c r="AQ16" s="1506"/>
      <c r="AR16" s="1505" t="str">
        <f>+IF(入力シート!$S188="","",MID(入力シート!$S188,入力シート!DI$181,1))</f>
        <v/>
      </c>
      <c r="AS16" s="1506"/>
      <c r="AT16" s="1505" t="str">
        <f>+IF(入力シート!$S188="","",MID(入力シート!$S188,入力シート!DK$181,1))</f>
        <v/>
      </c>
      <c r="AU16" s="1506"/>
      <c r="AV16" s="1505" t="str">
        <f>+IF(入力シート!$S188="","",MID(入力シート!$S188,入力シート!DM$181,1))</f>
        <v/>
      </c>
      <c r="AW16" s="1506"/>
      <c r="AX16" s="1505" t="str">
        <f>+IF(入力シート!$S188="","",MID(入力シート!$S188,入力シート!DO$181,1))</f>
        <v/>
      </c>
      <c r="AY16" s="1506"/>
      <c r="AZ16" s="1505" t="str">
        <f>+IF(入力シート!$S188="","",MID(入力シート!$S188,入力シート!DQ$181,1))</f>
        <v/>
      </c>
      <c r="BA16" s="1506"/>
      <c r="BB16" s="1505" t="str">
        <f>+IF(入力シート!$S188="","",MID(入力シート!$S188,入力シート!DS$181,1))</f>
        <v/>
      </c>
      <c r="BC16" s="1506"/>
      <c r="BD16" s="1505" t="str">
        <f>+IF(入力シート!$S188="","",MID(入力シート!$S188,入力シート!DU$181,1))</f>
        <v/>
      </c>
      <c r="BE16" s="1506"/>
      <c r="BF16" s="1505" t="str">
        <f>+IF(入力シート!$S188="","",MID(入力シート!$S188,入力シート!DW$181,1))</f>
        <v/>
      </c>
      <c r="BG16" s="1506"/>
      <c r="BH16" s="1505" t="str">
        <f>+IF(入力シート!$S188="","",MID(入力シート!$S188,入力シート!DY$181,1))</f>
        <v/>
      </c>
      <c r="BI16" s="1506"/>
      <c r="BJ16" s="1507" t="str">
        <f>+IF(入力シート!$S188="","",MID(入力シート!$S188,入力シート!EA$181,1))</f>
        <v/>
      </c>
      <c r="BK16" s="1508"/>
      <c r="BL16" s="1417" t="str">
        <f>+IF(入力シート!$BJ188="","",MID(入力シート!$BJ188,入力シート!BI$181,1))</f>
        <v>　</v>
      </c>
      <c r="BM16" s="1418"/>
      <c r="BN16" s="1413" t="str">
        <f>+IF(入力シート!$BJ188="","",MID(入力シート!$BJ188,入力シート!BK$181,1))</f>
        <v/>
      </c>
      <c r="BO16" s="1414"/>
      <c r="BP16" s="1419" t="str">
        <f>+IF(入力シート!$BJ188="","",MID(入力シート!$BJ188,入力シート!BM$181,1))</f>
        <v/>
      </c>
      <c r="BQ16" s="1420"/>
      <c r="BR16" s="1413" t="str">
        <f>+IF(入力シート!$BJ188="","",MID(入力シート!$BJ188,入力シート!BO$181,1))</f>
        <v/>
      </c>
      <c r="BS16" s="1414"/>
      <c r="BT16" s="1413" t="str">
        <f>+IF(入力シート!$BJ188="","",MID(入力シート!$BJ188,入力シート!BQ$181,1))</f>
        <v/>
      </c>
      <c r="BU16" s="1414"/>
      <c r="BV16" s="1419" t="str">
        <f>+IF(入力シート!$BJ188="","",MID(入力シート!$BJ188,入力シート!BS$181,1))</f>
        <v/>
      </c>
      <c r="BW16" s="1420"/>
      <c r="BX16" s="1413" t="str">
        <f>+IF(入力シート!$BJ188="","",MID(入力シート!$BJ188,入力シート!BU$181,1))</f>
        <v/>
      </c>
      <c r="BY16" s="1414"/>
      <c r="BZ16" s="1413" t="str">
        <f>+IF(入力シート!$BJ188="","",MID(入力シート!$BJ188,入力シート!BW$181,1))</f>
        <v/>
      </c>
      <c r="CA16" s="1414"/>
      <c r="CB16" s="1413" t="str">
        <f>+IF(入力シート!$BJ188="","",MID(入力シート!$BJ188,入力シート!BY$181,1))</f>
        <v/>
      </c>
      <c r="CC16" s="1414"/>
      <c r="CD16" s="1413" t="str">
        <f>+IF(入力シート!$BJ188="","",MID(入力シート!$BJ188,入力シート!CA$181,1))</f>
        <v/>
      </c>
      <c r="CE16" s="1414"/>
      <c r="CF16" s="1413" t="str">
        <f>+IF(入力シート!$BJ188="","",MID(入力シート!$BJ188,入力シート!CC$181,1))</f>
        <v/>
      </c>
      <c r="CG16" s="1414"/>
      <c r="CH16" s="1413" t="str">
        <f>+IF(入力シート!$BJ188="","",MID(入力シート!$BJ188,入力シート!CE$181,1))</f>
        <v/>
      </c>
      <c r="CI16" s="1471"/>
      <c r="CJ16" s="442"/>
    </row>
    <row r="17" spans="1:89" s="436" customFormat="1" ht="23.25" customHeight="1">
      <c r="B17" s="1450">
        <v>2</v>
      </c>
      <c r="C17" s="1501" t="str">
        <f>+IF(入力シート!F190="","",入力シート!F190)</f>
        <v/>
      </c>
      <c r="D17" s="1502"/>
      <c r="E17" s="1502"/>
      <c r="F17" s="1502"/>
      <c r="G17" s="1502"/>
      <c r="H17" s="1502"/>
      <c r="I17" s="1502"/>
      <c r="J17" s="1503"/>
      <c r="K17" s="361" t="str">
        <f>+IF(入力シート!J190="","",入力シート!J190)</f>
        <v/>
      </c>
      <c r="L17" s="1453" t="str">
        <f>+MID(入力シート!$BI190,入力シート!BI$182,1)</f>
        <v/>
      </c>
      <c r="M17" s="1454"/>
      <c r="N17" s="1453" t="str">
        <f>+MID(入力シート!$BI190,入力シート!BK$182,1)</f>
        <v/>
      </c>
      <c r="O17" s="1504"/>
      <c r="P17" s="1457" t="str">
        <f>+MID(入力シート!$BI190,入力シート!BM$182,1)</f>
        <v/>
      </c>
      <c r="Q17" s="1457"/>
      <c r="R17" s="1448" t="str">
        <f>+MID(入力シート!$BI190,入力シート!BO$182,1)</f>
        <v/>
      </c>
      <c r="S17" s="1448"/>
      <c r="T17" s="1447" t="str">
        <f>+MID(入力シート!$BI190,入力シート!BQ$182,1)</f>
        <v/>
      </c>
      <c r="U17" s="1487"/>
      <c r="V17" s="587" t="str">
        <f>+IF(入力シート!$Q190="","",MID(TEXT(入力シート!$Q190,"00000#"),入力シート!BI$183,1))</f>
        <v/>
      </c>
      <c r="W17" s="579" t="str">
        <f>+IF(入力シート!$Q190="","",MID(TEXT(入力シート!$Q190,"00000#"),入力シート!BJ$183,1))</f>
        <v/>
      </c>
      <c r="X17" s="579" t="str">
        <f>+IF(入力シート!$Q190="","",MID(TEXT(入力シート!$Q190,"00000#"),入力シート!BK$183,1))</f>
        <v/>
      </c>
      <c r="Y17" s="579" t="str">
        <f>+IF(入力シート!$Q190="","",MID(TEXT(入力シート!$Q190,"00000#"),入力シート!BL$183,1))</f>
        <v/>
      </c>
      <c r="Z17" s="579" t="str">
        <f>+IF(入力シート!$Q190="","",MID(TEXT(入力シート!$Q190,"00000#"),入力シート!BM$183,1))</f>
        <v/>
      </c>
      <c r="AA17" s="580" t="str">
        <f>+IF(入力シート!$Q190="","",MID(TEXT(入力シート!$Q190,"00000#"),入力シート!BN$183,1))</f>
        <v/>
      </c>
      <c r="AB17" s="1500" t="str">
        <f>+IF(入力シート!$S190="","",MID(入力シート!$S190,入力シート!BI$181,1))</f>
        <v/>
      </c>
      <c r="AC17" s="1497"/>
      <c r="AD17" s="1497" t="str">
        <f>+IF(入力シート!$S190="","",MID(入力シート!$S190,入力シート!BK$181,1))</f>
        <v/>
      </c>
      <c r="AE17" s="1497"/>
      <c r="AF17" s="1497" t="str">
        <f>+IF(入力シート!$S190="","",MID(入力シート!$S190,入力シート!BM$181,1))</f>
        <v/>
      </c>
      <c r="AG17" s="1497"/>
      <c r="AH17" s="1497" t="str">
        <f>+IF(入力シート!$S190="","",MID(入力シート!$S190,入力シート!BO$181,1))</f>
        <v/>
      </c>
      <c r="AI17" s="1497"/>
      <c r="AJ17" s="1497" t="str">
        <f>+IF(入力シート!$S190="","",MID(入力シート!$S190,入力シート!BQ$181,1))</f>
        <v/>
      </c>
      <c r="AK17" s="1497"/>
      <c r="AL17" s="1497" t="str">
        <f>+IF(入力シート!$S190="","",MID(入力シート!$S190,入力シート!BS$181,1))</f>
        <v/>
      </c>
      <c r="AM17" s="1497"/>
      <c r="AN17" s="1497" t="str">
        <f>+IF(入力シート!$S190="","",MID(入力シート!$S190,入力シート!BU$181,1))</f>
        <v/>
      </c>
      <c r="AO17" s="1497"/>
      <c r="AP17" s="1497" t="str">
        <f>+IF(入力シート!$S190="","",MID(入力シート!$S190,入力シート!BW$181,1))</f>
        <v/>
      </c>
      <c r="AQ17" s="1497"/>
      <c r="AR17" s="1497" t="str">
        <f>+IF(入力シート!$S190="","",MID(入力シート!$S190,入力シート!BY$181,1))</f>
        <v/>
      </c>
      <c r="AS17" s="1497"/>
      <c r="AT17" s="1497" t="str">
        <f>+IF(入力シート!$S190="","",MID(入力シート!$S190,入力シート!CA$181,1))</f>
        <v/>
      </c>
      <c r="AU17" s="1497"/>
      <c r="AV17" s="1497" t="str">
        <f>+IF(入力シート!$S190="","",MID(入力シート!$S190,入力シート!CC$181,1))</f>
        <v/>
      </c>
      <c r="AW17" s="1497"/>
      <c r="AX17" s="1497" t="str">
        <f>+IF(入力シート!$S190="","",MID(入力シート!$S190,入力シート!CE$181,1))</f>
        <v/>
      </c>
      <c r="AY17" s="1497"/>
      <c r="AZ17" s="1497" t="str">
        <f>+IF(入力シート!$S190="","",MID(入力シート!$S190,入力シート!CG$181,1))</f>
        <v/>
      </c>
      <c r="BA17" s="1497"/>
      <c r="BB17" s="1497" t="str">
        <f>+IF(入力シート!$S190="","",MID(入力シート!$S190,入力シート!CI$181,1))</f>
        <v/>
      </c>
      <c r="BC17" s="1497"/>
      <c r="BD17" s="1497" t="str">
        <f>+IF(入力シート!$S190="","",MID(入力シート!$S190,入力シート!CK$181,1))</f>
        <v/>
      </c>
      <c r="BE17" s="1497"/>
      <c r="BF17" s="1497" t="str">
        <f>+IF(入力シート!$S190="","",MID(入力シート!$S190,入力シート!CM$181,1))</f>
        <v/>
      </c>
      <c r="BG17" s="1497"/>
      <c r="BH17" s="1497" t="str">
        <f>+IF(入力シート!$S190="","",MID(入力シート!$S190,入力シート!CO$181,1))</f>
        <v/>
      </c>
      <c r="BI17" s="1497"/>
      <c r="BJ17" s="1498" t="str">
        <f>+IF(入力シート!$S190="","",MID(入力シート!$S190,入力シート!CQ$181,1))</f>
        <v/>
      </c>
      <c r="BK17" s="1499"/>
      <c r="BL17" s="581" t="str">
        <f>+IF(入力シート!$AG190="","",MID(TEXT(入力シート!$AG190,"00#"),入力シート!BI$183,1))</f>
        <v/>
      </c>
      <c r="BM17" s="582" t="str">
        <f>+IF(入力シート!$AG190="","",MID(TEXT(入力シート!$AG190,"00#"),入力シート!BJ$183,1))</f>
        <v/>
      </c>
      <c r="BN17" s="582" t="str">
        <f>+IF(入力シート!$AG190="","",MID(TEXT(入力シート!$AG190,"00#"),入力シート!BK$183,1))</f>
        <v/>
      </c>
      <c r="BO17" s="583" t="s">
        <v>34</v>
      </c>
      <c r="BP17" s="582" t="str">
        <f>+IF(入力シート!$AJ190="","",MID(TEXT(入力シート!$AJ190,"000#"),入力シート!BI$183,1))</f>
        <v/>
      </c>
      <c r="BQ17" s="582" t="str">
        <f>+IF(入力シート!$AJ190="","",MID(TEXT(入力シート!$AJ190,"000#"),入力シート!BJ$183,1))</f>
        <v/>
      </c>
      <c r="BR17" s="582" t="str">
        <f>+IF(入力シート!$AJ190="","",MID(TEXT(入力シート!$AJ190,"000#"),入力シート!BK$183,1))</f>
        <v/>
      </c>
      <c r="BS17" s="582" t="str">
        <f>+IF(入力シート!$AJ190="","",MID(TEXT(入力シート!$AJ190,"000#"),入力シート!BL$183,1))</f>
        <v/>
      </c>
      <c r="BT17" s="1444" t="str">
        <f>+IF(入力シート!$AL190="","",MID(入力シート!$AL190,入力シート!BI$181,1))</f>
        <v/>
      </c>
      <c r="BU17" s="1445"/>
      <c r="BV17" s="1435" t="str">
        <f>+IF(入力シート!$AL190="","",MID(入力シート!$AL190,入力シート!BK$181,1))</f>
        <v/>
      </c>
      <c r="BW17" s="1436"/>
      <c r="BX17" s="1435" t="str">
        <f>+IF(入力シート!$AL190="","",MID(入力シート!$AL190,入力シート!BM$181,1))</f>
        <v/>
      </c>
      <c r="BY17" s="1436"/>
      <c r="BZ17" s="1437" t="str">
        <f>+IF(入力シート!$AL190="","",MID(入力シート!$AL190,入力シート!BO$181,1))</f>
        <v/>
      </c>
      <c r="CA17" s="1438"/>
      <c r="CB17" s="1435" t="str">
        <f>+IF(入力シート!$AL190="","",MID(入力シート!$AL190,入力シート!BQ$181,1))</f>
        <v/>
      </c>
      <c r="CC17" s="1436"/>
      <c r="CD17" s="1435" t="str">
        <f>+IF(入力シート!$AL190="","",MID(入力シート!$AL190,入力シート!BS$181,1))</f>
        <v/>
      </c>
      <c r="CE17" s="1436"/>
      <c r="CF17" s="1437" t="str">
        <f>+IF(入力シート!$AL190="","",MID(入力シート!$AL190,入力シート!BU$181,1))</f>
        <v/>
      </c>
      <c r="CG17" s="1438"/>
      <c r="CH17" s="1435" t="str">
        <f>+IF(入力シート!$AL190="","",MID(入力シート!$AL190,入力シート!BW$181,1))</f>
        <v/>
      </c>
      <c r="CI17" s="1477"/>
    </row>
    <row r="18" spans="1:89" s="436" customFormat="1" ht="23.25" customHeight="1" thickBot="1">
      <c r="B18" s="1451"/>
      <c r="C18" s="1491" t="str">
        <f>+IF(入力シート!F191="","",入力シート!F191)</f>
        <v/>
      </c>
      <c r="D18" s="1492"/>
      <c r="E18" s="1492"/>
      <c r="F18" s="1492"/>
      <c r="G18" s="1492"/>
      <c r="H18" s="1492"/>
      <c r="I18" s="1492"/>
      <c r="J18" s="1493"/>
      <c r="K18" s="362" t="str">
        <f>+IF(入力シート!J191="","",入力シート!J191)</f>
        <v/>
      </c>
      <c r="L18" s="1429" t="str">
        <f>+MID(入力シート!$BI191,入力シート!BI$182,1)</f>
        <v/>
      </c>
      <c r="M18" s="1430"/>
      <c r="N18" s="1494" t="str">
        <f>+MID(入力シート!$BI191,入力シート!BK$182,1)</f>
        <v/>
      </c>
      <c r="O18" s="1495"/>
      <c r="P18" s="1432" t="str">
        <f>+MID(入力シート!$BI191,入力シート!BM$182,1)</f>
        <v/>
      </c>
      <c r="Q18" s="1432"/>
      <c r="R18" s="1433" t="str">
        <f>+MID(入力シート!$BI191,入力シート!BO$182,1)</f>
        <v/>
      </c>
      <c r="S18" s="1434"/>
      <c r="T18" s="1429" t="str">
        <f>+MID(入力シート!$BI191,入力シート!BQ$182,1)</f>
        <v/>
      </c>
      <c r="U18" s="1430"/>
      <c r="V18" s="584" t="str">
        <f>+IF(入力シート!$Q191="","",MID(TEXT(入力シート!$Q191,"00000#"),入力シート!BI$183,1))</f>
        <v/>
      </c>
      <c r="W18" s="585" t="str">
        <f>+IF(入力シート!$Q191="","",MID(TEXT(入力シート!$Q191,"00000#"),入力シート!BJ$183,1))</f>
        <v/>
      </c>
      <c r="X18" s="585" t="str">
        <f>+IF(入力シート!$Q191="","",MID(TEXT(入力シート!$Q191,"00000#"),入力シート!BK$183,1))</f>
        <v/>
      </c>
      <c r="Y18" s="585" t="str">
        <f>+IF(入力シート!$Q191="","",MID(TEXT(入力シート!$Q191,"00000#"),入力シート!BL$183,1))</f>
        <v/>
      </c>
      <c r="Z18" s="585" t="str">
        <f>+IF(入力シート!$Q191="","",MID(TEXT(入力シート!$Q191,"00000#"),入力シート!BM$183,1))</f>
        <v/>
      </c>
      <c r="AA18" s="586" t="str">
        <f>+IF(入力シート!$Q191="","",MID(TEXT(入力シート!$Q191,"00000#"),入力シート!BN$183,1))</f>
        <v/>
      </c>
      <c r="AB18" s="1496" t="str">
        <f>+IF(入力シート!$S190="","",MID(入力シート!$S190,入力シート!CS$181,1))</f>
        <v/>
      </c>
      <c r="AC18" s="1488"/>
      <c r="AD18" s="1488" t="str">
        <f>+IF(入力シート!$S190="","",MID(入力シート!$S190,入力シート!CU$181,1))</f>
        <v/>
      </c>
      <c r="AE18" s="1488"/>
      <c r="AF18" s="1488" t="str">
        <f>+IF(入力シート!$S190="","",MID(入力シート!$S190,入力シート!CW$181,1))</f>
        <v/>
      </c>
      <c r="AG18" s="1488"/>
      <c r="AH18" s="1488" t="str">
        <f>+IF(入力シート!$S190="","",MID(入力シート!$S190,入力シート!CY$181,1))</f>
        <v/>
      </c>
      <c r="AI18" s="1488"/>
      <c r="AJ18" s="1488" t="str">
        <f>+IF(入力シート!$S190="","",MID(入力シート!$S190,入力シート!DA$181,1))</f>
        <v/>
      </c>
      <c r="AK18" s="1488"/>
      <c r="AL18" s="1488" t="str">
        <f>+IF(入力シート!$S190="","",MID(入力シート!$S190,入力シート!DC$181,1))</f>
        <v/>
      </c>
      <c r="AM18" s="1488"/>
      <c r="AN18" s="1488" t="str">
        <f>+IF(入力シート!$S190="","",MID(入力シート!$S190,入力シート!DE$181,1))</f>
        <v/>
      </c>
      <c r="AO18" s="1488"/>
      <c r="AP18" s="1488" t="str">
        <f>+IF(入力シート!$S190="","",MID(入力シート!$S190,入力シート!DG$181,1))</f>
        <v/>
      </c>
      <c r="AQ18" s="1488"/>
      <c r="AR18" s="1488" t="str">
        <f>+IF(入力シート!$S190="","",MID(入力シート!$S190,入力シート!DI$181,1))</f>
        <v/>
      </c>
      <c r="AS18" s="1488"/>
      <c r="AT18" s="1488" t="str">
        <f>+IF(入力シート!$S190="","",MID(入力シート!$S190,入力シート!DK$181,1))</f>
        <v/>
      </c>
      <c r="AU18" s="1488"/>
      <c r="AV18" s="1488" t="str">
        <f>+IF(入力シート!$S190="","",MID(入力シート!$S190,入力シート!DM$181,1))</f>
        <v/>
      </c>
      <c r="AW18" s="1488"/>
      <c r="AX18" s="1488" t="str">
        <f>+IF(入力シート!$S190="","",MID(入力シート!$S190,入力シート!DO$181,1))</f>
        <v/>
      </c>
      <c r="AY18" s="1488"/>
      <c r="AZ18" s="1488" t="str">
        <f>+IF(入力シート!$S190="","",MID(入力シート!$S190,入力シート!DQ$181,1))</f>
        <v/>
      </c>
      <c r="BA18" s="1488"/>
      <c r="BB18" s="1488" t="str">
        <f>+IF(入力シート!$S190="","",MID(入力シート!$S190,入力シート!DS$181,1))</f>
        <v/>
      </c>
      <c r="BC18" s="1488"/>
      <c r="BD18" s="1488" t="str">
        <f>+IF(入力シート!$S190="","",MID(入力シート!$S190,入力シート!DU$181,1))</f>
        <v/>
      </c>
      <c r="BE18" s="1488"/>
      <c r="BF18" s="1488" t="str">
        <f>+IF(入力シート!$S190="","",MID(入力シート!$S190,入力シート!DW$181,1))</f>
        <v/>
      </c>
      <c r="BG18" s="1488"/>
      <c r="BH18" s="1488" t="str">
        <f>+IF(入力シート!$S190="","",MID(入力シート!$S190,入力シート!DY$181,1))</f>
        <v/>
      </c>
      <c r="BI18" s="1488"/>
      <c r="BJ18" s="1489" t="str">
        <f>+IF(入力シート!$S190="","",MID(入力シート!$S190,入力シート!EA$181,1))</f>
        <v/>
      </c>
      <c r="BK18" s="1490"/>
      <c r="BL18" s="1417" t="str">
        <f>+IF(入力シート!$BJ190="","",MID(入力シート!$BJ190,入力シート!BI$181,1))</f>
        <v>　</v>
      </c>
      <c r="BM18" s="1418"/>
      <c r="BN18" s="1413" t="str">
        <f>+IF(入力シート!$BJ190="","",MID(入力シート!$BJ190,入力シート!BK$181,1))</f>
        <v/>
      </c>
      <c r="BO18" s="1414"/>
      <c r="BP18" s="1419" t="str">
        <f>+IF(入力シート!$BJ190="","",MID(入力シート!$BJ190,入力シート!BM$181,1))</f>
        <v/>
      </c>
      <c r="BQ18" s="1420"/>
      <c r="BR18" s="1413" t="str">
        <f>+IF(入力シート!$BJ190="","",MID(入力シート!$BJ190,入力シート!BO$181,1))</f>
        <v/>
      </c>
      <c r="BS18" s="1414"/>
      <c r="BT18" s="1413" t="str">
        <f>+IF(入力シート!$BJ190="","",MID(入力シート!$BJ190,入力シート!BQ$181,1))</f>
        <v/>
      </c>
      <c r="BU18" s="1414"/>
      <c r="BV18" s="1419" t="str">
        <f>+IF(入力シート!$BJ190="","",MID(入力シート!$BJ190,入力シート!BS$181,1))</f>
        <v/>
      </c>
      <c r="BW18" s="1420"/>
      <c r="BX18" s="1413" t="str">
        <f>+IF(入力シート!$BJ190="","",MID(入力シート!$BJ190,入力シート!BU$181,1))</f>
        <v/>
      </c>
      <c r="BY18" s="1414"/>
      <c r="BZ18" s="1413" t="str">
        <f>+IF(入力シート!$BJ190="","",MID(入力シート!$BJ190,入力シート!BW$181,1))</f>
        <v/>
      </c>
      <c r="CA18" s="1414"/>
      <c r="CB18" s="1413" t="str">
        <f>+IF(入力シート!$BJ190="","",MID(入力シート!$BJ190,入力シート!BY$181,1))</f>
        <v/>
      </c>
      <c r="CC18" s="1414"/>
      <c r="CD18" s="1413" t="str">
        <f>+IF(入力シート!$BJ190="","",MID(入力シート!$BJ190,入力シート!CA$181,1))</f>
        <v/>
      </c>
      <c r="CE18" s="1414"/>
      <c r="CF18" s="1413" t="str">
        <f>+IF(入力シート!$BJ190="","",MID(入力シート!$BJ190,入力シート!CC$181,1))</f>
        <v/>
      </c>
      <c r="CG18" s="1414"/>
      <c r="CH18" s="1413" t="str">
        <f>+IF(入力シート!$BJ190="","",MID(入力シート!$BJ190,入力シート!CE$181,1))</f>
        <v/>
      </c>
      <c r="CI18" s="1471"/>
      <c r="CJ18" s="442"/>
    </row>
    <row r="19" spans="1:89" s="436" customFormat="1" ht="23.25" customHeight="1">
      <c r="D19" s="442"/>
      <c r="E19" s="442"/>
      <c r="F19" s="442"/>
      <c r="G19" s="442"/>
      <c r="H19" s="442"/>
      <c r="I19" s="588"/>
      <c r="J19" s="588"/>
      <c r="K19" s="589"/>
      <c r="L19" s="589"/>
      <c r="M19" s="589"/>
      <c r="N19" s="589"/>
      <c r="O19" s="589"/>
      <c r="P19" s="589"/>
      <c r="Q19" s="589"/>
      <c r="R19" s="589"/>
      <c r="S19" s="590"/>
      <c r="T19" s="590"/>
      <c r="U19" s="590"/>
      <c r="V19" s="590"/>
      <c r="W19" s="590"/>
      <c r="X19" s="591"/>
      <c r="Y19" s="591"/>
      <c r="Z19" s="591"/>
      <c r="AA19" s="590"/>
      <c r="AB19" s="442"/>
      <c r="AC19" s="442"/>
      <c r="AD19" s="442"/>
      <c r="AE19" s="442"/>
      <c r="AF19" s="442"/>
      <c r="AG19" s="592"/>
      <c r="AH19" s="592"/>
      <c r="AI19" s="442"/>
      <c r="AJ19" s="592"/>
      <c r="AK19" s="592"/>
      <c r="AL19" s="442"/>
      <c r="AM19" s="592"/>
      <c r="AN19" s="592"/>
      <c r="AO19" s="442"/>
      <c r="AP19" s="442"/>
      <c r="AQ19" s="442"/>
      <c r="AR19" s="442"/>
      <c r="AS19" s="442"/>
      <c r="AT19" s="442"/>
      <c r="AU19" s="442"/>
      <c r="AV19" s="442"/>
      <c r="AW19" s="442"/>
      <c r="AX19" s="442"/>
      <c r="AY19" s="442"/>
      <c r="AZ19" s="442"/>
      <c r="BA19" s="442"/>
      <c r="BB19" s="442"/>
      <c r="BC19" s="442"/>
      <c r="BD19" s="442"/>
      <c r="BE19" s="442"/>
      <c r="BF19" s="442"/>
      <c r="BG19" s="442"/>
      <c r="BH19" s="442"/>
      <c r="BI19" s="442"/>
      <c r="BJ19" s="442"/>
      <c r="BK19" s="442"/>
      <c r="BL19" s="442"/>
      <c r="BM19" s="442"/>
      <c r="BN19" s="442"/>
      <c r="BO19" s="442"/>
      <c r="BP19" s="442"/>
      <c r="BQ19" s="442"/>
      <c r="BR19" s="442"/>
      <c r="BS19" s="442"/>
      <c r="BT19" s="442"/>
      <c r="BU19" s="442"/>
      <c r="BV19" s="442"/>
      <c r="BW19" s="442"/>
      <c r="BX19" s="442"/>
      <c r="BY19" s="442"/>
      <c r="BZ19" s="442"/>
      <c r="CA19" s="442"/>
      <c r="CB19" s="442"/>
      <c r="CC19" s="442"/>
      <c r="CD19" s="442"/>
      <c r="CE19" s="442"/>
      <c r="CF19" s="442"/>
      <c r="CG19" s="442"/>
      <c r="CH19" s="442"/>
      <c r="CI19" s="442"/>
    </row>
    <row r="20" spans="1:89" s="574" customFormat="1" ht="23.25" customHeight="1" thickBot="1">
      <c r="A20" s="573" t="s">
        <v>739</v>
      </c>
      <c r="B20" s="436"/>
      <c r="I20" s="575"/>
      <c r="J20" s="575"/>
      <c r="K20" s="593"/>
      <c r="L20" s="593"/>
      <c r="M20" s="593"/>
      <c r="N20" s="593"/>
      <c r="O20" s="593"/>
      <c r="P20" s="593"/>
      <c r="Q20" s="593"/>
      <c r="R20" s="593"/>
      <c r="S20" s="594"/>
      <c r="T20" s="594"/>
      <c r="U20" s="595"/>
      <c r="V20" s="595"/>
      <c r="W20" s="595"/>
      <c r="X20" s="594"/>
      <c r="Y20" s="594"/>
      <c r="Z20" s="594"/>
      <c r="AA20" s="594"/>
      <c r="AB20" s="576"/>
      <c r="AC20" s="576"/>
      <c r="AD20" s="576"/>
      <c r="AE20" s="576"/>
      <c r="AF20" s="576"/>
      <c r="AG20" s="577"/>
      <c r="AH20" s="577"/>
      <c r="AI20" s="576"/>
      <c r="AJ20" s="577"/>
      <c r="AK20" s="577"/>
      <c r="AL20" s="576"/>
      <c r="AM20" s="577"/>
      <c r="AN20" s="577"/>
      <c r="AO20" s="576"/>
      <c r="AP20" s="576"/>
      <c r="AQ20" s="576"/>
      <c r="AR20" s="576"/>
    </row>
    <row r="21" spans="1:89" s="574" customFormat="1" ht="23.25" customHeight="1">
      <c r="B21" s="1464"/>
      <c r="C21" s="1459" t="s">
        <v>96</v>
      </c>
      <c r="D21" s="1459"/>
      <c r="E21" s="1459"/>
      <c r="F21" s="1459"/>
      <c r="G21" s="1459"/>
      <c r="H21" s="1459"/>
      <c r="I21" s="1459"/>
      <c r="J21" s="1459"/>
      <c r="K21" s="1466" t="s">
        <v>97</v>
      </c>
      <c r="L21" s="1466"/>
      <c r="M21" s="1466"/>
      <c r="N21" s="1466"/>
      <c r="O21" s="1466"/>
      <c r="P21" s="1466"/>
      <c r="Q21" s="1466"/>
      <c r="R21" s="1466"/>
      <c r="S21" s="1466"/>
      <c r="T21" s="1466"/>
      <c r="U21" s="1466"/>
      <c r="V21" s="1466"/>
      <c r="W21" s="1466"/>
      <c r="X21" s="1466"/>
      <c r="Y21" s="1466"/>
      <c r="Z21" s="1466"/>
      <c r="AA21" s="1466"/>
      <c r="AB21" s="1468" t="s">
        <v>736</v>
      </c>
      <c r="AC21" s="1468"/>
      <c r="AD21" s="1468"/>
      <c r="AE21" s="1468"/>
      <c r="AF21" s="1468"/>
      <c r="AG21" s="1468"/>
      <c r="AH21" s="1468"/>
      <c r="AI21" s="1468"/>
      <c r="AJ21" s="1468"/>
      <c r="AK21" s="1468"/>
      <c r="AL21" s="1468"/>
      <c r="AM21" s="1468"/>
      <c r="AN21" s="1468"/>
      <c r="AO21" s="1468"/>
      <c r="AP21" s="1468"/>
      <c r="AQ21" s="1468"/>
      <c r="AR21" s="1468"/>
      <c r="AS21" s="1468"/>
      <c r="AT21" s="1468"/>
      <c r="AU21" s="1468"/>
      <c r="AV21" s="1468"/>
      <c r="AW21" s="1468"/>
      <c r="AX21" s="1468"/>
      <c r="AY21" s="1468"/>
      <c r="AZ21" s="1468"/>
      <c r="BA21" s="1468"/>
      <c r="BB21" s="1468"/>
      <c r="BC21" s="1468"/>
      <c r="BD21" s="1468"/>
      <c r="BE21" s="1468"/>
      <c r="BF21" s="1468"/>
      <c r="BG21" s="1468"/>
      <c r="BH21" s="1468"/>
      <c r="BI21" s="1468"/>
      <c r="BJ21" s="1468"/>
      <c r="BK21" s="1468"/>
      <c r="BL21" s="1470" t="s">
        <v>30</v>
      </c>
      <c r="BM21" s="1470"/>
      <c r="BN21" s="1470"/>
      <c r="BO21" s="1470"/>
      <c r="BP21" s="1470"/>
      <c r="BQ21" s="1470"/>
      <c r="BR21" s="1470"/>
      <c r="BS21" s="1470"/>
      <c r="BT21" s="1470" t="s">
        <v>737</v>
      </c>
      <c r="BU21" s="1470"/>
      <c r="BV21" s="1470"/>
      <c r="BW21" s="1470"/>
      <c r="BX21" s="1470"/>
      <c r="BY21" s="1470"/>
      <c r="BZ21" s="1470"/>
      <c r="CA21" s="1470"/>
      <c r="CB21" s="1470"/>
      <c r="CC21" s="1470"/>
      <c r="CD21" s="1470"/>
      <c r="CE21" s="1470"/>
      <c r="CF21" s="1470"/>
      <c r="CG21" s="1470"/>
      <c r="CH21" s="1470"/>
      <c r="CI21" s="1482"/>
    </row>
    <row r="22" spans="1:89" s="574" customFormat="1" ht="23.25" customHeight="1" thickBot="1">
      <c r="B22" s="1465"/>
      <c r="C22" s="1462"/>
      <c r="D22" s="1462"/>
      <c r="E22" s="1462"/>
      <c r="F22" s="1462"/>
      <c r="G22" s="1462"/>
      <c r="H22" s="1462"/>
      <c r="I22" s="1462"/>
      <c r="J22" s="1462"/>
      <c r="K22" s="1467"/>
      <c r="L22" s="1467"/>
      <c r="M22" s="1467"/>
      <c r="N22" s="1467"/>
      <c r="O22" s="1467"/>
      <c r="P22" s="1467"/>
      <c r="Q22" s="1467"/>
      <c r="R22" s="1467"/>
      <c r="S22" s="1467"/>
      <c r="T22" s="1467"/>
      <c r="U22" s="1467"/>
      <c r="V22" s="1467"/>
      <c r="W22" s="1467"/>
      <c r="X22" s="1467"/>
      <c r="Y22" s="1467"/>
      <c r="Z22" s="1467"/>
      <c r="AA22" s="1467"/>
      <c r="AB22" s="1469"/>
      <c r="AC22" s="1469"/>
      <c r="AD22" s="1469"/>
      <c r="AE22" s="1469"/>
      <c r="AF22" s="1469"/>
      <c r="AG22" s="1469"/>
      <c r="AH22" s="1469"/>
      <c r="AI22" s="1469"/>
      <c r="AJ22" s="1469"/>
      <c r="AK22" s="1469"/>
      <c r="AL22" s="1469"/>
      <c r="AM22" s="1469"/>
      <c r="AN22" s="1469"/>
      <c r="AO22" s="1469"/>
      <c r="AP22" s="1469"/>
      <c r="AQ22" s="1469"/>
      <c r="AR22" s="1469"/>
      <c r="AS22" s="1469"/>
      <c r="AT22" s="1469"/>
      <c r="AU22" s="1469"/>
      <c r="AV22" s="1469"/>
      <c r="AW22" s="1469"/>
      <c r="AX22" s="1469"/>
      <c r="AY22" s="1469"/>
      <c r="AZ22" s="1469"/>
      <c r="BA22" s="1469"/>
      <c r="BB22" s="1469"/>
      <c r="BC22" s="1469"/>
      <c r="BD22" s="1469"/>
      <c r="BE22" s="1469"/>
      <c r="BF22" s="1469"/>
      <c r="BG22" s="1469"/>
      <c r="BH22" s="1469"/>
      <c r="BI22" s="1469"/>
      <c r="BJ22" s="1469"/>
      <c r="BK22" s="1469"/>
      <c r="BL22" s="1461" t="s">
        <v>738</v>
      </c>
      <c r="BM22" s="1461"/>
      <c r="BN22" s="1461"/>
      <c r="BO22" s="1461"/>
      <c r="BP22" s="1461"/>
      <c r="BQ22" s="1461"/>
      <c r="BR22" s="1461"/>
      <c r="BS22" s="1461"/>
      <c r="BT22" s="1461"/>
      <c r="BU22" s="1461"/>
      <c r="BV22" s="1461"/>
      <c r="BW22" s="1461"/>
      <c r="BX22" s="1461"/>
      <c r="BY22" s="1461"/>
      <c r="BZ22" s="1461"/>
      <c r="CA22" s="1461"/>
      <c r="CB22" s="1461"/>
      <c r="CC22" s="1461"/>
      <c r="CD22" s="1461"/>
      <c r="CE22" s="1461"/>
      <c r="CF22" s="1461"/>
      <c r="CG22" s="1461"/>
      <c r="CH22" s="1461"/>
      <c r="CI22" s="1485"/>
      <c r="CJ22" s="576"/>
      <c r="CK22" s="576"/>
    </row>
    <row r="23" spans="1:89" s="574" customFormat="1" ht="23.25" customHeight="1">
      <c r="B23" s="1450">
        <v>1</v>
      </c>
      <c r="C23" s="1452" t="str">
        <f>+IF(入力シート!F196="","",入力シート!F196)</f>
        <v/>
      </c>
      <c r="D23" s="1452"/>
      <c r="E23" s="1452"/>
      <c r="F23" s="1452"/>
      <c r="G23" s="1452"/>
      <c r="H23" s="1452"/>
      <c r="I23" s="1452"/>
      <c r="J23" s="1452"/>
      <c r="K23" s="361" t="str">
        <f>+IF(入力シート!J196="","",入力シート!J196)</f>
        <v/>
      </c>
      <c r="L23" s="1453" t="str">
        <f>+MID(入力シート!$BI196,入力シート!BI$182,1)</f>
        <v/>
      </c>
      <c r="M23" s="1454"/>
      <c r="N23" s="1455" t="str">
        <f>+MID(入力シート!$BI196,入力シート!BK$182,1)</f>
        <v/>
      </c>
      <c r="O23" s="1456"/>
      <c r="P23" s="1457" t="str">
        <f>+MID(入力シート!$BI196,入力シート!BM$182,1)</f>
        <v/>
      </c>
      <c r="Q23" s="1457"/>
      <c r="R23" s="1486" t="str">
        <f>+MID(入力シート!$BI196,入力シート!BO$182,1)</f>
        <v/>
      </c>
      <c r="S23" s="1487"/>
      <c r="T23" s="1447" t="str">
        <f>+MID(入力シート!$BI196,入力シート!BQ$182,1)</f>
        <v/>
      </c>
      <c r="U23" s="1448"/>
      <c r="V23" s="596" t="str">
        <f>+IF(入力シート!$Q196="","",MID(TEXT(入力シート!$Q196,"00000#"),入力シート!BI$183,1))</f>
        <v/>
      </c>
      <c r="W23" s="597" t="str">
        <f>+IF(入力シート!$Q196="","",MID(TEXT(入力シート!$Q196,"00000#"),入力シート!BJ$183,1))</f>
        <v/>
      </c>
      <c r="X23" s="597" t="str">
        <f>+IF(入力シート!$Q196="","",MID(TEXT(入力シート!$Q196,"00000#"),入力シート!BK$183,1))</f>
        <v/>
      </c>
      <c r="Y23" s="597" t="str">
        <f>+IF(入力シート!$Q196="","",MID(TEXT(入力シート!$Q196,"00000#"),入力シート!BL$183,1))</f>
        <v/>
      </c>
      <c r="Z23" s="597" t="str">
        <f>+IF(入力シート!$Q196="","",MID(TEXT(入力シート!$Q196,"00000#"),入力シート!BM$183,1))</f>
        <v/>
      </c>
      <c r="AA23" s="598" t="str">
        <f>+IF(入力シート!$Q196="","",MID(TEXT(入力シート!$Q196,"00000#"),入力シート!BN$183,1))</f>
        <v/>
      </c>
      <c r="AB23" s="1449" t="str">
        <f>+IF(入力シート!$S196="","",MID(入力シート!$S196,入力シート!BI$181,1))</f>
        <v/>
      </c>
      <c r="AC23" s="1446"/>
      <c r="AD23" s="1480" t="str">
        <f>+IF(入力シート!$S196="","",MID(入力シート!$S196,入力シート!BK$181,1))</f>
        <v/>
      </c>
      <c r="AE23" s="1481"/>
      <c r="AF23" s="1480" t="str">
        <f>+IF(入力シート!$S196="","",MID(入力シート!$S196,入力シート!BM$181,1))</f>
        <v/>
      </c>
      <c r="AG23" s="1481"/>
      <c r="AH23" s="1480" t="str">
        <f>+IF(入力シート!$S196="","",MID(入力シート!$S196,入力シート!BO$181,1))</f>
        <v/>
      </c>
      <c r="AI23" s="1481"/>
      <c r="AJ23" s="1480" t="str">
        <f>+IF(入力シート!$S196="","",MID(入力シート!$S196,入力シート!BQ$181,1))</f>
        <v/>
      </c>
      <c r="AK23" s="1481"/>
      <c r="AL23" s="1480" t="str">
        <f>+IF(入力シート!$S196="","",MID(入力シート!$S196,入力シート!BS$181,1))</f>
        <v/>
      </c>
      <c r="AM23" s="1481"/>
      <c r="AN23" s="1480" t="str">
        <f>+IF(入力シート!$S196="","",MID(入力シート!$S196,入力シート!BU$181,1))</f>
        <v/>
      </c>
      <c r="AO23" s="1481"/>
      <c r="AP23" s="1480" t="str">
        <f>+IF(入力シート!$S196="","",MID(入力シート!$S196,入力シート!BW$181,1))</f>
        <v/>
      </c>
      <c r="AQ23" s="1481"/>
      <c r="AR23" s="1480" t="str">
        <f>+IF(入力シート!$S196="","",MID(入力シート!$S196,入力シート!BY$181,1))</f>
        <v/>
      </c>
      <c r="AS23" s="1481"/>
      <c r="AT23" s="1480" t="str">
        <f>+IF(入力シート!$S196="","",MID(入力シート!$S196,入力シート!CA$181,1))</f>
        <v/>
      </c>
      <c r="AU23" s="1481"/>
      <c r="AV23" s="1480" t="str">
        <f>+IF(入力シート!$S196="","",MID(入力シート!$S196,入力シート!CC$181,1))</f>
        <v/>
      </c>
      <c r="AW23" s="1481"/>
      <c r="AX23" s="1480" t="str">
        <f>+IF(入力シート!$S196="","",MID(入力シート!$S196,入力シート!CE$181,1))</f>
        <v/>
      </c>
      <c r="AY23" s="1481"/>
      <c r="AZ23" s="1480" t="str">
        <f>+IF(入力シート!$S196="","",MID(入力シート!$S196,入力シート!CG$181,1))</f>
        <v/>
      </c>
      <c r="BA23" s="1481"/>
      <c r="BB23" s="1480" t="str">
        <f>+IF(入力シート!$S196="","",MID(入力シート!$S196,入力シート!CI$181,1))</f>
        <v/>
      </c>
      <c r="BC23" s="1481"/>
      <c r="BD23" s="1480" t="str">
        <f>+IF(入力シート!$S196="","",MID(入力シート!$S196,入力シート!CK$181,1))</f>
        <v/>
      </c>
      <c r="BE23" s="1481"/>
      <c r="BF23" s="1480" t="str">
        <f>+IF(入力シート!$S196="","",MID(入力シート!$S196,入力シート!CM$181,1))</f>
        <v/>
      </c>
      <c r="BG23" s="1481"/>
      <c r="BH23" s="1480" t="str">
        <f>+IF(入力シート!$S196="","",MID(入力シート!$S196,入力シート!CO$181,1))</f>
        <v/>
      </c>
      <c r="BI23" s="1481"/>
      <c r="BJ23" s="1478" t="str">
        <f>+IF(入力シート!$S196="","",MID(入力シート!$S196,入力シート!CQ$181,1))</f>
        <v/>
      </c>
      <c r="BK23" s="1479"/>
      <c r="BL23" s="581" t="str">
        <f>+IF(入力シート!$AG196="","",MID(TEXT(入力シート!$AG196,"00#"),入力シート!BI$183,1))</f>
        <v/>
      </c>
      <c r="BM23" s="582" t="str">
        <f>+IF(入力シート!$AG196="","",MID(TEXT(入力シート!$AG196,"00#"),入力シート!BJ$183,1))</f>
        <v/>
      </c>
      <c r="BN23" s="582" t="str">
        <f>+IF(入力シート!$AG196="","",MID(TEXT(入力シート!$AG196,"00#"),入力シート!BK$183,1))</f>
        <v/>
      </c>
      <c r="BO23" s="583" t="s">
        <v>34</v>
      </c>
      <c r="BP23" s="582" t="str">
        <f>+IF(入力シート!$AJ196="","",MID(TEXT(入力シート!$AJ196,"000#"),入力シート!BI$183,1))</f>
        <v/>
      </c>
      <c r="BQ23" s="582" t="str">
        <f>+IF(入力シート!$AJ196="","",MID(TEXT(入力シート!$AJ196,"000#"),入力シート!BJ$183,1))</f>
        <v/>
      </c>
      <c r="BR23" s="582" t="str">
        <f>+IF(入力シート!$AJ196="","",MID(TEXT(入力シート!$AJ196,"000#"),入力シート!BK$183,1))</f>
        <v/>
      </c>
      <c r="BS23" s="582" t="str">
        <f>+IF(入力シート!$AJ196="","",MID(TEXT(入力シート!$AJ196,"000#"),入力シート!BL$183,1))</f>
        <v/>
      </c>
      <c r="BT23" s="1444" t="str">
        <f>+IF(入力シート!$AL196="","",MID(入力シート!$AL196,入力シート!BI$181,1))</f>
        <v/>
      </c>
      <c r="BU23" s="1445"/>
      <c r="BV23" s="1435" t="str">
        <f>+IF(入力シート!$AL196="","",MID(入力シート!$AL196,入力シート!BK$181,1))</f>
        <v/>
      </c>
      <c r="BW23" s="1436"/>
      <c r="BX23" s="1435" t="str">
        <f>+IF(入力シート!$AL196="","",MID(入力シート!$AL196,入力シート!BM$181,1))</f>
        <v/>
      </c>
      <c r="BY23" s="1436"/>
      <c r="BZ23" s="1437" t="str">
        <f>+IF(入力シート!$AL196="","",MID(入力シート!$AL196,入力シート!BO$181,1))</f>
        <v/>
      </c>
      <c r="CA23" s="1438"/>
      <c r="CB23" s="1435" t="str">
        <f>+IF(入力シート!$AL196="","",MID(入力シート!$AL196,入力シート!BQ$181,1))</f>
        <v/>
      </c>
      <c r="CC23" s="1436"/>
      <c r="CD23" s="1435" t="str">
        <f>+IF(入力シート!$AL196="","",MID(入力シート!$AL196,入力シート!BS$181,1))</f>
        <v/>
      </c>
      <c r="CE23" s="1436"/>
      <c r="CF23" s="1437" t="str">
        <f>+IF(入力シート!$AL196="","",MID(入力シート!$AL196,入力シート!BU$181,1))</f>
        <v/>
      </c>
      <c r="CG23" s="1438"/>
      <c r="CH23" s="1435" t="str">
        <f>+IF(入力シート!$AL196="","",MID(入力シート!$AL196,入力シート!BW$181,1))</f>
        <v/>
      </c>
      <c r="CI23" s="1477"/>
      <c r="CJ23" s="576"/>
    </row>
    <row r="24" spans="1:89" s="436" customFormat="1" ht="23.25" customHeight="1" thickBot="1">
      <c r="B24" s="1451"/>
      <c r="C24" s="1428" t="str">
        <f>+IF(入力シート!F197="","",入力シート!F197)</f>
        <v/>
      </c>
      <c r="D24" s="1428"/>
      <c r="E24" s="1428"/>
      <c r="F24" s="1428"/>
      <c r="G24" s="1428"/>
      <c r="H24" s="1428"/>
      <c r="I24" s="1428"/>
      <c r="J24" s="1428"/>
      <c r="K24" s="362" t="str">
        <f>+IF(入力シート!J197="","",入力シート!J197)</f>
        <v/>
      </c>
      <c r="L24" s="1429" t="str">
        <f>+MID(入力シート!$BI197,入力シート!BI$182,1)</f>
        <v/>
      </c>
      <c r="M24" s="1430"/>
      <c r="N24" s="1431" t="str">
        <f>+MID(入力シート!$BI197,入力シート!BK$182,1)</f>
        <v/>
      </c>
      <c r="O24" s="1432"/>
      <c r="P24" s="1432" t="str">
        <f>+MID(入力シート!$BI197,入力シート!BM$182,1)</f>
        <v/>
      </c>
      <c r="Q24" s="1432"/>
      <c r="R24" s="1433" t="str">
        <f>+MID(入力シート!$BI197,入力シート!BO$182,1)</f>
        <v/>
      </c>
      <c r="S24" s="1434"/>
      <c r="T24" s="1429" t="str">
        <f>+MID(入力シート!$BI197,入力シート!BQ$182,1)</f>
        <v/>
      </c>
      <c r="U24" s="1430"/>
      <c r="V24" s="599" t="str">
        <f>+IF(入力シート!$Q197="","",MID(TEXT(入力シート!$Q197,"00000#"),入力シート!BI$183,1))</f>
        <v/>
      </c>
      <c r="W24" s="600" t="str">
        <f>+IF(入力シート!$Q197="","",MID(TEXT(入力シート!$Q197,"00000#"),入力シート!BJ$183,1))</f>
        <v/>
      </c>
      <c r="X24" s="600" t="str">
        <f>+IF(入力シート!$Q197="","",MID(TEXT(入力シート!$Q197,"00000#"),入力シート!BK$183,1))</f>
        <v/>
      </c>
      <c r="Y24" s="600" t="str">
        <f>+IF(入力シート!$Q197="","",MID(TEXT(入力シート!$Q197,"00000#"),入力シート!BL$183,1))</f>
        <v/>
      </c>
      <c r="Z24" s="600" t="str">
        <f>+IF(入力シート!$Q197="","",MID(TEXT(入力シート!$Q197,"00000#"),入力シート!BM$183,1))</f>
        <v/>
      </c>
      <c r="AA24" s="601" t="str">
        <f>+IF(入力シート!$Q197="","",MID(TEXT(入力シート!$Q197,"00000#"),入力シート!BN$183,1))</f>
        <v/>
      </c>
      <c r="AB24" s="1424" t="str">
        <f>+IF(入力シート!$S196="","",MID(入力シート!$S196,入力シート!CS$181,1))</f>
        <v/>
      </c>
      <c r="AC24" s="1421"/>
      <c r="AD24" s="1473" t="str">
        <f>+IF(入力シート!$S196="","",MID(入力シート!$S196,入力シート!CU$181,1))</f>
        <v/>
      </c>
      <c r="AE24" s="1474"/>
      <c r="AF24" s="1473" t="str">
        <f>+IF(入力シート!$S196="","",MID(入力シート!$S196,入力シート!CW$181,1))</f>
        <v/>
      </c>
      <c r="AG24" s="1474"/>
      <c r="AH24" s="1473" t="str">
        <f>+IF(入力シート!$S196="","",MID(入力シート!$S196,入力シート!CY$181,1))</f>
        <v/>
      </c>
      <c r="AI24" s="1474"/>
      <c r="AJ24" s="1473" t="str">
        <f>+IF(入力シート!$S196="","",MID(入力シート!$S196,入力シート!DA$181,1))</f>
        <v/>
      </c>
      <c r="AK24" s="1474"/>
      <c r="AL24" s="1473" t="str">
        <f>+IF(入力シート!$S196="","",MID(入力シート!$S196,入力シート!DC$181,1))</f>
        <v/>
      </c>
      <c r="AM24" s="1474"/>
      <c r="AN24" s="1473" t="str">
        <f>+IF(入力シート!$S196="","",MID(入力シート!$S196,入力シート!DE$181,1))</f>
        <v/>
      </c>
      <c r="AO24" s="1474"/>
      <c r="AP24" s="1473" t="str">
        <f>+IF(入力シート!$S196="","",MID(入力シート!$S196,入力シート!DG$181,1))</f>
        <v/>
      </c>
      <c r="AQ24" s="1474"/>
      <c r="AR24" s="1473" t="str">
        <f>+IF(入力シート!$S196="","",MID(入力シート!$S196,入力シート!DI$181,1))</f>
        <v/>
      </c>
      <c r="AS24" s="1474"/>
      <c r="AT24" s="1473" t="str">
        <f>+IF(入力シート!$S196="","",MID(入力シート!$S196,入力シート!DK$181,1))</f>
        <v/>
      </c>
      <c r="AU24" s="1474"/>
      <c r="AV24" s="1473" t="str">
        <f>+IF(入力シート!$S196="","",MID(入力シート!$S196,入力シート!DM$181,1))</f>
        <v/>
      </c>
      <c r="AW24" s="1474"/>
      <c r="AX24" s="1473" t="str">
        <f>+IF(入力シート!$S196="","",MID(入力シート!$S196,入力シート!DO$181,1))</f>
        <v/>
      </c>
      <c r="AY24" s="1474"/>
      <c r="AZ24" s="1473" t="str">
        <f>+IF(入力シート!$S196="","",MID(入力シート!$S196,入力シート!DQ$181,1))</f>
        <v/>
      </c>
      <c r="BA24" s="1474"/>
      <c r="BB24" s="1473" t="str">
        <f>+IF(入力シート!$S196="","",MID(入力シート!$S196,入力シート!DS$181,1))</f>
        <v/>
      </c>
      <c r="BC24" s="1474"/>
      <c r="BD24" s="1473" t="str">
        <f>+IF(入力シート!$S196="","",MID(入力シート!$S196,入力シート!DU$181,1))</f>
        <v/>
      </c>
      <c r="BE24" s="1474"/>
      <c r="BF24" s="1473" t="str">
        <f>+IF(入力シート!$S196="","",MID(入力シート!$S196,入力シート!DW$181,1))</f>
        <v/>
      </c>
      <c r="BG24" s="1474"/>
      <c r="BH24" s="1473" t="str">
        <f>+IF(入力シート!$S196="","",MID(入力シート!$S196,入力シート!DY$181,1))</f>
        <v/>
      </c>
      <c r="BI24" s="1474"/>
      <c r="BJ24" s="1475" t="str">
        <f>+IF(入力シート!$S196="","",MID(入力シート!$S196,入力シート!EA$181,1))</f>
        <v/>
      </c>
      <c r="BK24" s="1476"/>
      <c r="BL24" s="1417" t="str">
        <f>+IF(入力シート!$BJ196="","",MID(入力シート!$BJ196,入力シート!BI$181,1))</f>
        <v>　</v>
      </c>
      <c r="BM24" s="1418"/>
      <c r="BN24" s="1413" t="str">
        <f>+IF(入力シート!$BJ196="","",MID(入力シート!$BJ196,入力シート!BK$181,1))</f>
        <v/>
      </c>
      <c r="BO24" s="1414"/>
      <c r="BP24" s="1419" t="str">
        <f>+IF(入力シート!$BJ196="","",MID(入力シート!$BJ196,入力シート!BM$181,1))</f>
        <v/>
      </c>
      <c r="BQ24" s="1420"/>
      <c r="BR24" s="1413" t="str">
        <f>+IF(入力シート!$BJ196="","",MID(入力シート!$BJ196,入力シート!BO$181,1))</f>
        <v/>
      </c>
      <c r="BS24" s="1414"/>
      <c r="BT24" s="1413" t="str">
        <f>+IF(入力シート!$BJ196="","",MID(入力シート!$BJ196,入力シート!BQ$181,1))</f>
        <v/>
      </c>
      <c r="BU24" s="1414"/>
      <c r="BV24" s="1419" t="str">
        <f>+IF(入力シート!$BJ196="","",MID(入力シート!$BJ196,入力シート!BS$181,1))</f>
        <v/>
      </c>
      <c r="BW24" s="1420"/>
      <c r="BX24" s="1413" t="str">
        <f>+IF(入力シート!$BJ196="","",MID(入力シート!$BJ196,入力シート!BU$181,1))</f>
        <v/>
      </c>
      <c r="BY24" s="1414"/>
      <c r="BZ24" s="1413" t="str">
        <f>+IF(入力シート!$BJ196="","",MID(入力シート!$BJ196,入力シート!BW$181,1))</f>
        <v/>
      </c>
      <c r="CA24" s="1414"/>
      <c r="CB24" s="1413" t="str">
        <f>+IF(入力シート!$BJ196="","",MID(入力シート!$BJ196,入力シート!BY$181,1))</f>
        <v/>
      </c>
      <c r="CC24" s="1414"/>
      <c r="CD24" s="1413" t="str">
        <f>+IF(入力シート!$BJ196="","",MID(入力シート!$BJ196,入力シート!CA$181,1))</f>
        <v/>
      </c>
      <c r="CE24" s="1414"/>
      <c r="CF24" s="1413" t="str">
        <f>+IF(入力シート!$BJ196="","",MID(入力シート!$BJ196,入力シート!CC$181,1))</f>
        <v/>
      </c>
      <c r="CG24" s="1414"/>
      <c r="CH24" s="1413" t="str">
        <f>+IF(入力シート!$BJ196="","",MID(入力シート!$BJ196,入力シート!CE$181,1))</f>
        <v/>
      </c>
      <c r="CI24" s="1471"/>
    </row>
    <row r="25" spans="1:89" s="436" customFormat="1" ht="23.25" customHeight="1">
      <c r="B25" s="1450">
        <v>2</v>
      </c>
      <c r="C25" s="1452" t="str">
        <f>+IF(入力シート!F198="","",入力シート!F198)</f>
        <v/>
      </c>
      <c r="D25" s="1452"/>
      <c r="E25" s="1452"/>
      <c r="F25" s="1452"/>
      <c r="G25" s="1452"/>
      <c r="H25" s="1452"/>
      <c r="I25" s="1452"/>
      <c r="J25" s="1452"/>
      <c r="K25" s="361" t="str">
        <f>+IF(入力シート!J198="","",入力シート!J198)</f>
        <v/>
      </c>
      <c r="L25" s="1453" t="str">
        <f>+MID(入力シート!$BI198,入力シート!BI$182,1)</f>
        <v/>
      </c>
      <c r="M25" s="1454"/>
      <c r="N25" s="1455" t="str">
        <f>+MID(入力シート!$BI198,入力シート!BK$182,1)</f>
        <v/>
      </c>
      <c r="O25" s="1456"/>
      <c r="P25" s="1457" t="str">
        <f>+MID(入力シート!$BI198,入力シート!BM$182,1)</f>
        <v/>
      </c>
      <c r="Q25" s="1457"/>
      <c r="R25" s="1448" t="str">
        <f>+MID(入力シート!$BI198,入力シート!BO$182,1)</f>
        <v/>
      </c>
      <c r="S25" s="1448"/>
      <c r="T25" s="1447" t="str">
        <f>+MID(入力シート!$BI198,入力シート!BQ$182,1)</f>
        <v/>
      </c>
      <c r="U25" s="1448"/>
      <c r="V25" s="596" t="str">
        <f>+IF(入力シート!$Q198="","",MID(TEXT(入力シート!$Q198,"00000#"),入力シート!BI$183,1))</f>
        <v/>
      </c>
      <c r="W25" s="597" t="str">
        <f>+IF(入力シート!$Q198="","",MID(TEXT(入力シート!$Q198,"00000#"),入力シート!BJ$183,1))</f>
        <v/>
      </c>
      <c r="X25" s="597" t="str">
        <f>+IF(入力シート!$Q198="","",MID(TEXT(入力シート!$Q198,"00000#"),入力シート!BK$183,1))</f>
        <v/>
      </c>
      <c r="Y25" s="597" t="str">
        <f>+IF(入力シート!$Q198="","",MID(TEXT(入力シート!$Q198,"00000#"),入力シート!BL$183,1))</f>
        <v/>
      </c>
      <c r="Z25" s="597" t="str">
        <f>+IF(入力シート!$Q198="","",MID(TEXT(入力シート!$Q198,"00000#"),入力シート!BM$183,1))</f>
        <v/>
      </c>
      <c r="AA25" s="598" t="str">
        <f>+IF(入力シート!$Q198="","",MID(TEXT(入力シート!$Q198,"00000#"),入力シート!BN$183,1))</f>
        <v/>
      </c>
      <c r="AB25" s="1449" t="str">
        <f>+IF(入力シート!$S198="","",MID(入力シート!$S198,入力シート!BI$181,1))</f>
        <v/>
      </c>
      <c r="AC25" s="1446"/>
      <c r="AD25" s="1480" t="str">
        <f>+IF(入力シート!$S198="","",MID(入力シート!$S198,入力シート!BK$181,1))</f>
        <v/>
      </c>
      <c r="AE25" s="1481"/>
      <c r="AF25" s="1480" t="str">
        <f>+IF(入力シート!$S198="","",MID(入力シート!$S198,入力シート!BM$181,1))</f>
        <v/>
      </c>
      <c r="AG25" s="1481"/>
      <c r="AH25" s="1480" t="str">
        <f>+IF(入力シート!$S198="","",MID(入力シート!$S198,入力シート!BO$181,1))</f>
        <v/>
      </c>
      <c r="AI25" s="1481"/>
      <c r="AJ25" s="1480" t="str">
        <f>+IF(入力シート!$S198="","",MID(入力シート!$S198,入力シート!BQ$181,1))</f>
        <v/>
      </c>
      <c r="AK25" s="1481"/>
      <c r="AL25" s="1480" t="str">
        <f>+IF(入力シート!$S198="","",MID(入力シート!$S198,入力シート!BS$181,1))</f>
        <v/>
      </c>
      <c r="AM25" s="1481"/>
      <c r="AN25" s="1480" t="str">
        <f>+IF(入力シート!$S198="","",MID(入力シート!$S198,入力シート!BU$181,1))</f>
        <v/>
      </c>
      <c r="AO25" s="1481"/>
      <c r="AP25" s="1480" t="str">
        <f>+IF(入力シート!$S198="","",MID(入力シート!$S198,入力シート!BW$181,1))</f>
        <v/>
      </c>
      <c r="AQ25" s="1481"/>
      <c r="AR25" s="1480" t="str">
        <f>+IF(入力シート!$S198="","",MID(入力シート!$S198,入力シート!BY$181,1))</f>
        <v/>
      </c>
      <c r="AS25" s="1481"/>
      <c r="AT25" s="1480" t="str">
        <f>+IF(入力シート!$S198="","",MID(入力シート!$S198,入力シート!CA$181,1))</f>
        <v/>
      </c>
      <c r="AU25" s="1481"/>
      <c r="AV25" s="1480" t="str">
        <f>+IF(入力シート!$S198="","",MID(入力シート!$S198,入力シート!CC$181,1))</f>
        <v/>
      </c>
      <c r="AW25" s="1481"/>
      <c r="AX25" s="1480" t="str">
        <f>+IF(入力シート!$S198="","",MID(入力シート!$S198,入力シート!CE$181,1))</f>
        <v/>
      </c>
      <c r="AY25" s="1481"/>
      <c r="AZ25" s="1480" t="str">
        <f>+IF(入力シート!$S198="","",MID(入力シート!$S198,入力シート!CG$181,1))</f>
        <v/>
      </c>
      <c r="BA25" s="1481"/>
      <c r="BB25" s="1480" t="str">
        <f>+IF(入力シート!$S198="","",MID(入力シート!$S198,入力シート!CI$181,1))</f>
        <v/>
      </c>
      <c r="BC25" s="1481"/>
      <c r="BD25" s="1480" t="str">
        <f>+IF(入力シート!$S198="","",MID(入力シート!$S198,入力シート!CK$181,1))</f>
        <v/>
      </c>
      <c r="BE25" s="1481"/>
      <c r="BF25" s="1480" t="str">
        <f>+IF(入力シート!$S198="","",MID(入力シート!$S198,入力シート!CM$181,1))</f>
        <v/>
      </c>
      <c r="BG25" s="1481"/>
      <c r="BH25" s="1480" t="str">
        <f>+IF(入力シート!$S198="","",MID(入力シート!$S198,入力シート!CO$181,1))</f>
        <v/>
      </c>
      <c r="BI25" s="1481"/>
      <c r="BJ25" s="1478" t="str">
        <f>+IF(入力シート!$S198="","",MID(入力シート!$S198,入力シート!CQ$181,1))</f>
        <v/>
      </c>
      <c r="BK25" s="1479"/>
      <c r="BL25" s="581" t="str">
        <f>+IF(入力シート!$AG198="","",MID(TEXT(入力シート!$AG198,"00#"),入力シート!BI$183,1))</f>
        <v/>
      </c>
      <c r="BM25" s="582" t="str">
        <f>+IF(入力シート!$AG198="","",MID(TEXT(入力シート!$AG198,"00#"),入力シート!BJ$183,1))</f>
        <v/>
      </c>
      <c r="BN25" s="582" t="str">
        <f>+IF(入力シート!$AG198="","",MID(TEXT(入力シート!$AG198,"00#"),入力シート!BK$183,1))</f>
        <v/>
      </c>
      <c r="BO25" s="583" t="s">
        <v>34</v>
      </c>
      <c r="BP25" s="582" t="str">
        <f>+IF(入力シート!$AJ198="","",MID(TEXT(入力シート!$AJ198,"000#"),入力シート!BI$183,1))</f>
        <v/>
      </c>
      <c r="BQ25" s="582" t="str">
        <f>+IF(入力シート!$AJ198="","",MID(TEXT(入力シート!$AJ198,"000#"),入力シート!BJ$183,1))</f>
        <v/>
      </c>
      <c r="BR25" s="582" t="str">
        <f>+IF(入力シート!$AJ198="","",MID(TEXT(入力シート!$AJ198,"000#"),入力シート!BK$183,1))</f>
        <v/>
      </c>
      <c r="BS25" s="582" t="str">
        <f>+IF(入力シート!$AJ198="","",MID(TEXT(入力シート!$AJ198,"000#"),入力シート!BL$183,1))</f>
        <v/>
      </c>
      <c r="BT25" s="1444" t="str">
        <f>+IF(入力シート!$AL198="","",MID(入力シート!$AL198,入力シート!BI$181,1))</f>
        <v/>
      </c>
      <c r="BU25" s="1445"/>
      <c r="BV25" s="1435" t="str">
        <f>+IF(入力シート!$AL198="","",MID(入力シート!$AL198,入力シート!BK$181,1))</f>
        <v/>
      </c>
      <c r="BW25" s="1436"/>
      <c r="BX25" s="1435" t="str">
        <f>+IF(入力シート!$AL198="","",MID(入力シート!$AL198,入力シート!BM$181,1))</f>
        <v/>
      </c>
      <c r="BY25" s="1436"/>
      <c r="BZ25" s="1437" t="str">
        <f>+IF(入力シート!$AL198="","",MID(入力シート!$AL198,入力シート!BO$181,1))</f>
        <v/>
      </c>
      <c r="CA25" s="1438"/>
      <c r="CB25" s="1435" t="str">
        <f>+IF(入力シート!$AL198="","",MID(入力シート!$AL198,入力シート!BQ$181,1))</f>
        <v/>
      </c>
      <c r="CC25" s="1436"/>
      <c r="CD25" s="1435" t="str">
        <f>+IF(入力シート!$AL198="","",MID(入力シート!$AL198,入力シート!BS$181,1))</f>
        <v/>
      </c>
      <c r="CE25" s="1436"/>
      <c r="CF25" s="1437" t="str">
        <f>+IF(入力シート!$AL198="","",MID(入力シート!$AL198,入力シート!BU$181,1))</f>
        <v/>
      </c>
      <c r="CG25" s="1438"/>
      <c r="CH25" s="1435" t="str">
        <f>+IF(入力シート!$AL198="","",MID(入力シート!$AL198,入力シート!BW$181,1))</f>
        <v/>
      </c>
      <c r="CI25" s="1477"/>
    </row>
    <row r="26" spans="1:89" s="436" customFormat="1" ht="23.25" customHeight="1" thickBot="1">
      <c r="B26" s="1451"/>
      <c r="C26" s="1428" t="str">
        <f>+IF(入力シート!F199="","",入力シート!F199)</f>
        <v/>
      </c>
      <c r="D26" s="1428"/>
      <c r="E26" s="1428"/>
      <c r="F26" s="1428"/>
      <c r="G26" s="1428"/>
      <c r="H26" s="1428"/>
      <c r="I26" s="1428"/>
      <c r="J26" s="1428"/>
      <c r="K26" s="362" t="str">
        <f>+IF(入力シート!J199="","",入力シート!J199)</f>
        <v/>
      </c>
      <c r="L26" s="1429" t="str">
        <f>+MID(入力シート!$BI199,入力シート!BI$182,1)</f>
        <v/>
      </c>
      <c r="M26" s="1430"/>
      <c r="N26" s="1431" t="str">
        <f>+MID(入力シート!$BI199,入力シート!BK$182,1)</f>
        <v/>
      </c>
      <c r="O26" s="1432"/>
      <c r="P26" s="1432" t="str">
        <f>+MID(入力シート!$BI199,入力シート!BM$182,1)</f>
        <v/>
      </c>
      <c r="Q26" s="1432"/>
      <c r="R26" s="1433" t="str">
        <f>+MID(入力シート!$BI199,入力シート!BO$182,1)</f>
        <v/>
      </c>
      <c r="S26" s="1434"/>
      <c r="T26" s="1429" t="str">
        <f>+MID(入力シート!$BI199,入力シート!BQ$182,1)</f>
        <v/>
      </c>
      <c r="U26" s="1430"/>
      <c r="V26" s="599" t="str">
        <f>+IF(入力シート!$Q199="","",MID(TEXT(入力シート!$Q199,"00000#"),入力シート!BI$183,1))</f>
        <v/>
      </c>
      <c r="W26" s="600" t="str">
        <f>+IF(入力シート!$Q199="","",MID(TEXT(入力シート!$Q199,"00000#"),入力シート!BJ$183,1))</f>
        <v/>
      </c>
      <c r="X26" s="600" t="str">
        <f>+IF(入力シート!$Q199="","",MID(TEXT(入力シート!$Q199,"00000#"),入力シート!BK$183,1))</f>
        <v/>
      </c>
      <c r="Y26" s="600" t="str">
        <f>+IF(入力シート!$Q199="","",MID(TEXT(入力シート!$Q199,"00000#"),入力シート!BL$183,1))</f>
        <v/>
      </c>
      <c r="Z26" s="600" t="str">
        <f>+IF(入力シート!$Q199="","",MID(TEXT(入力シート!$Q199,"00000#"),入力シート!BM$183,1))</f>
        <v/>
      </c>
      <c r="AA26" s="601" t="str">
        <f>+IF(入力シート!$Q199="","",MID(TEXT(入力シート!$Q199,"00000#"),入力シート!BN$183,1))</f>
        <v/>
      </c>
      <c r="AB26" s="1424" t="str">
        <f>+IF(入力シート!$S198="","",MID(入力シート!$S198,入力シート!CS$181,1))</f>
        <v/>
      </c>
      <c r="AC26" s="1421"/>
      <c r="AD26" s="1473" t="str">
        <f>+IF(入力シート!$S198="","",MID(入力シート!$S198,入力シート!CU$181,1))</f>
        <v/>
      </c>
      <c r="AE26" s="1474"/>
      <c r="AF26" s="1473" t="str">
        <f>+IF(入力シート!$S198="","",MID(入力シート!$S198,入力シート!CW$181,1))</f>
        <v/>
      </c>
      <c r="AG26" s="1474"/>
      <c r="AH26" s="1473" t="str">
        <f>+IF(入力シート!$S198="","",MID(入力シート!$S198,入力シート!CY$181,1))</f>
        <v/>
      </c>
      <c r="AI26" s="1474"/>
      <c r="AJ26" s="1473" t="str">
        <f>+IF(入力シート!$S198="","",MID(入力シート!$S198,入力シート!DA$181,1))</f>
        <v/>
      </c>
      <c r="AK26" s="1474"/>
      <c r="AL26" s="1473" t="str">
        <f>+IF(入力シート!$S198="","",MID(入力シート!$S198,入力シート!DC$181,1))</f>
        <v/>
      </c>
      <c r="AM26" s="1474"/>
      <c r="AN26" s="1473" t="str">
        <f>+IF(入力シート!$S198="","",MID(入力シート!$S198,入力シート!DE$181,1))</f>
        <v/>
      </c>
      <c r="AO26" s="1474"/>
      <c r="AP26" s="1473" t="str">
        <f>+IF(入力シート!$S198="","",MID(入力シート!$S198,入力シート!DG$181,1))</f>
        <v/>
      </c>
      <c r="AQ26" s="1474"/>
      <c r="AR26" s="1473" t="str">
        <f>+IF(入力シート!$S198="","",MID(入力シート!$S198,入力シート!DI$181,1))</f>
        <v/>
      </c>
      <c r="AS26" s="1474"/>
      <c r="AT26" s="1473" t="str">
        <f>+IF(入力シート!$S198="","",MID(入力シート!$S198,入力シート!DK$181,1))</f>
        <v/>
      </c>
      <c r="AU26" s="1474"/>
      <c r="AV26" s="1473" t="str">
        <f>+IF(入力シート!$S198="","",MID(入力シート!$S198,入力シート!DM$181,1))</f>
        <v/>
      </c>
      <c r="AW26" s="1474"/>
      <c r="AX26" s="1473" t="str">
        <f>+IF(入力シート!$S198="","",MID(入力シート!$S198,入力シート!DO$181,1))</f>
        <v/>
      </c>
      <c r="AY26" s="1474"/>
      <c r="AZ26" s="1473" t="str">
        <f>+IF(入力シート!$S198="","",MID(入力シート!$S198,入力シート!DQ$181,1))</f>
        <v/>
      </c>
      <c r="BA26" s="1474"/>
      <c r="BB26" s="1473" t="str">
        <f>+IF(入力シート!$S198="","",MID(入力シート!$S198,入力シート!DS$181,1))</f>
        <v/>
      </c>
      <c r="BC26" s="1474"/>
      <c r="BD26" s="1473" t="str">
        <f>+IF(入力シート!$S198="","",MID(入力シート!$S198,入力シート!DU$181,1))</f>
        <v/>
      </c>
      <c r="BE26" s="1474"/>
      <c r="BF26" s="1473" t="str">
        <f>+IF(入力シート!$S198="","",MID(入力シート!$S198,入力シート!DW$181,1))</f>
        <v/>
      </c>
      <c r="BG26" s="1474"/>
      <c r="BH26" s="1473" t="str">
        <f>+IF(入力シート!$S198="","",MID(入力シート!$S198,入力シート!DY$181,1))</f>
        <v/>
      </c>
      <c r="BI26" s="1474"/>
      <c r="BJ26" s="1475" t="str">
        <f>+IF(入力シート!$S198="","",MID(入力シート!$S198,入力シート!EA$181,1))</f>
        <v/>
      </c>
      <c r="BK26" s="1476"/>
      <c r="BL26" s="1417" t="str">
        <f>+IF(入力シート!$BJ198="","",MID(入力シート!$BJ198,入力シート!BI$181,1))</f>
        <v>　</v>
      </c>
      <c r="BM26" s="1418"/>
      <c r="BN26" s="1413" t="str">
        <f>+IF(入力シート!$BJ198="","",MID(入力シート!$BJ198,入力シート!BK$181,1))</f>
        <v/>
      </c>
      <c r="BO26" s="1414"/>
      <c r="BP26" s="1419" t="str">
        <f>+IF(入力シート!$BJ198="","",MID(入力シート!$BJ198,入力シート!BM$181,1))</f>
        <v/>
      </c>
      <c r="BQ26" s="1420"/>
      <c r="BR26" s="1413" t="str">
        <f>+IF(入力シート!$BJ198="","",MID(入力シート!$BJ198,入力シート!BO$181,1))</f>
        <v/>
      </c>
      <c r="BS26" s="1414"/>
      <c r="BT26" s="1413" t="str">
        <f>+IF(入力シート!$BJ198="","",MID(入力シート!$BJ198,入力シート!BQ$181,1))</f>
        <v/>
      </c>
      <c r="BU26" s="1414"/>
      <c r="BV26" s="1419" t="str">
        <f>+IF(入力シート!$BJ198="","",MID(入力シート!$BJ198,入力シート!BS$181,1))</f>
        <v/>
      </c>
      <c r="BW26" s="1420"/>
      <c r="BX26" s="1413" t="str">
        <f>+IF(入力シート!$BJ198="","",MID(入力シート!$BJ198,入力シート!BU$181,1))</f>
        <v/>
      </c>
      <c r="BY26" s="1414"/>
      <c r="BZ26" s="1413" t="str">
        <f>+IF(入力シート!$BJ198="","",MID(入力シート!$BJ198,入力シート!BW$181,1))</f>
        <v/>
      </c>
      <c r="CA26" s="1414"/>
      <c r="CB26" s="1413" t="str">
        <f>+IF(入力シート!$BJ198="","",MID(入力シート!$BJ198,入力シート!BY$181,1))</f>
        <v/>
      </c>
      <c r="CC26" s="1414"/>
      <c r="CD26" s="1413" t="str">
        <f>+IF(入力シート!$BJ198="","",MID(入力シート!$BJ198,入力シート!CA$181,1))</f>
        <v/>
      </c>
      <c r="CE26" s="1414"/>
      <c r="CF26" s="1413" t="str">
        <f>+IF(入力シート!$BJ198="","",MID(入力シート!$BJ198,入力シート!CC$181,1))</f>
        <v/>
      </c>
      <c r="CG26" s="1414"/>
      <c r="CH26" s="1413" t="str">
        <f>+IF(入力シート!$BJ198="","",MID(入力シート!$BJ198,入力シート!CE$181,1))</f>
        <v/>
      </c>
      <c r="CI26" s="1471"/>
    </row>
    <row r="27" spans="1:89" s="574" customFormat="1" ht="23.25" customHeight="1">
      <c r="B27" s="1450">
        <v>3</v>
      </c>
      <c r="C27" s="1452" t="str">
        <f>+IF(入力シート!F200="","",入力シート!F200)</f>
        <v/>
      </c>
      <c r="D27" s="1452"/>
      <c r="E27" s="1452"/>
      <c r="F27" s="1452"/>
      <c r="G27" s="1452"/>
      <c r="H27" s="1452"/>
      <c r="I27" s="1452"/>
      <c r="J27" s="1452"/>
      <c r="K27" s="361" t="str">
        <f>+IF(入力シート!J200="","",入力シート!J200)</f>
        <v/>
      </c>
      <c r="L27" s="1453" t="str">
        <f>+MID(入力シート!$BI200,入力シート!BI$182,1)</f>
        <v/>
      </c>
      <c r="M27" s="1454"/>
      <c r="N27" s="1455" t="str">
        <f>+MID(入力シート!$BI200,入力シート!BK$182,1)</f>
        <v/>
      </c>
      <c r="O27" s="1456"/>
      <c r="P27" s="1457" t="str">
        <f>+MID(入力シート!$BI200,入力シート!BM$182,1)</f>
        <v/>
      </c>
      <c r="Q27" s="1457"/>
      <c r="R27" s="1448" t="str">
        <f>+MID(入力シート!$BI200,入力シート!BO$182,1)</f>
        <v/>
      </c>
      <c r="S27" s="1448"/>
      <c r="T27" s="1447" t="str">
        <f>+MID(入力シート!$BI200,入力シート!BQ$182,1)</f>
        <v/>
      </c>
      <c r="U27" s="1448"/>
      <c r="V27" s="596" t="str">
        <f>+IF(入力シート!$Q200="","",MID(TEXT(入力シート!$Q200,"00000#"),入力シート!BI$183,1))</f>
        <v/>
      </c>
      <c r="W27" s="597" t="str">
        <f>+IF(入力シート!$Q200="","",MID(TEXT(入力シート!$Q200,"00000#"),入力シート!BJ$183,1))</f>
        <v/>
      </c>
      <c r="X27" s="597" t="str">
        <f>+IF(入力シート!$Q200="","",MID(TEXT(入力シート!$Q200,"00000#"),入力シート!BK$183,1))</f>
        <v/>
      </c>
      <c r="Y27" s="597" t="str">
        <f>+IF(入力シート!$Q200="","",MID(TEXT(入力シート!$Q200,"00000#"),入力シート!BL$183,1))</f>
        <v/>
      </c>
      <c r="Z27" s="597" t="str">
        <f>+IF(入力シート!$Q200="","",MID(TEXT(入力シート!$Q200,"00000#"),入力シート!BM$183,1))</f>
        <v/>
      </c>
      <c r="AA27" s="598" t="str">
        <f>+IF(入力シート!$Q200="","",MID(TEXT(入力シート!$Q200,"00000#"),入力シート!BN$183,1))</f>
        <v/>
      </c>
      <c r="AB27" s="1449" t="str">
        <f>+IF(入力シート!$S200="","",MID(入力シート!$S200,入力シート!BI$181,1))</f>
        <v/>
      </c>
      <c r="AC27" s="1446"/>
      <c r="AD27" s="1480" t="str">
        <f>+IF(入力シート!$S200="","",MID(入力シート!$S200,入力シート!BK$181,1))</f>
        <v/>
      </c>
      <c r="AE27" s="1481"/>
      <c r="AF27" s="1480" t="str">
        <f>+IF(入力シート!$S200="","",MID(入力シート!$S200,入力シート!BM$181,1))</f>
        <v/>
      </c>
      <c r="AG27" s="1481"/>
      <c r="AH27" s="1480" t="str">
        <f>+IF(入力シート!$S200="","",MID(入力シート!$S200,入力シート!BO$181,1))</f>
        <v/>
      </c>
      <c r="AI27" s="1481"/>
      <c r="AJ27" s="1480" t="str">
        <f>+IF(入力シート!$S200="","",MID(入力シート!$S200,入力シート!BQ$181,1))</f>
        <v/>
      </c>
      <c r="AK27" s="1481"/>
      <c r="AL27" s="1480" t="str">
        <f>+IF(入力シート!$S200="","",MID(入力シート!$S200,入力シート!BS$181,1))</f>
        <v/>
      </c>
      <c r="AM27" s="1481"/>
      <c r="AN27" s="1480" t="str">
        <f>+IF(入力シート!$S200="","",MID(入力シート!$S200,入力シート!BU$181,1))</f>
        <v/>
      </c>
      <c r="AO27" s="1481"/>
      <c r="AP27" s="1480" t="str">
        <f>+IF(入力シート!$S200="","",MID(入力シート!$S200,入力シート!BW$181,1))</f>
        <v/>
      </c>
      <c r="AQ27" s="1481"/>
      <c r="AR27" s="1480" t="str">
        <f>+IF(入力シート!$S200="","",MID(入力シート!$S200,入力シート!BY$181,1))</f>
        <v/>
      </c>
      <c r="AS27" s="1481"/>
      <c r="AT27" s="1480" t="str">
        <f>+IF(入力シート!$S200="","",MID(入力シート!$S200,入力シート!CA$181,1))</f>
        <v/>
      </c>
      <c r="AU27" s="1481"/>
      <c r="AV27" s="1480" t="str">
        <f>+IF(入力シート!$S200="","",MID(入力シート!$S200,入力シート!CC$181,1))</f>
        <v/>
      </c>
      <c r="AW27" s="1481"/>
      <c r="AX27" s="1480" t="str">
        <f>+IF(入力シート!$S200="","",MID(入力シート!$S200,入力シート!CE$181,1))</f>
        <v/>
      </c>
      <c r="AY27" s="1481"/>
      <c r="AZ27" s="1480" t="str">
        <f>+IF(入力シート!$S200="","",MID(入力シート!$S200,入力シート!CG$181,1))</f>
        <v/>
      </c>
      <c r="BA27" s="1481"/>
      <c r="BB27" s="1480" t="str">
        <f>+IF(入力シート!$S200="","",MID(入力シート!$S200,入力シート!CI$181,1))</f>
        <v/>
      </c>
      <c r="BC27" s="1481"/>
      <c r="BD27" s="1480" t="str">
        <f>+IF(入力シート!$S200="","",MID(入力シート!$S200,入力シート!CK$181,1))</f>
        <v/>
      </c>
      <c r="BE27" s="1481"/>
      <c r="BF27" s="1480" t="str">
        <f>+IF(入力シート!$S200="","",MID(入力シート!$S200,入力シート!CM$181,1))</f>
        <v/>
      </c>
      <c r="BG27" s="1481"/>
      <c r="BH27" s="1480" t="str">
        <f>+IF(入力シート!$S200="","",MID(入力シート!$S200,入力シート!CO$181,1))</f>
        <v/>
      </c>
      <c r="BI27" s="1481"/>
      <c r="BJ27" s="1478" t="str">
        <f>+IF(入力シート!$S200="","",MID(入力シート!$S200,入力シート!CQ$181,1))</f>
        <v/>
      </c>
      <c r="BK27" s="1479"/>
      <c r="BL27" s="581" t="str">
        <f>+IF(入力シート!$AG200="","",MID(TEXT(入力シート!$AG200,"00#"),入力シート!BI$183,1))</f>
        <v/>
      </c>
      <c r="BM27" s="582" t="str">
        <f>+IF(入力シート!$AG200="","",MID(TEXT(入力シート!$AG200,"00#"),入力シート!BJ$183,1))</f>
        <v/>
      </c>
      <c r="BN27" s="582" t="str">
        <f>+IF(入力シート!$AG200="","",MID(TEXT(入力シート!$AG200,"00#"),入力シート!BK$183,1))</f>
        <v/>
      </c>
      <c r="BO27" s="583" t="s">
        <v>34</v>
      </c>
      <c r="BP27" s="582" t="str">
        <f>+IF(入力シート!$AJ200="","",MID(TEXT(入力シート!$AJ200,"000#"),入力シート!BI$183,1))</f>
        <v/>
      </c>
      <c r="BQ27" s="582" t="str">
        <f>+IF(入力シート!$AJ200="","",MID(TEXT(入力シート!$AJ200,"000#"),入力シート!BJ$183,1))</f>
        <v/>
      </c>
      <c r="BR27" s="582" t="str">
        <f>+IF(入力シート!$AJ200="","",MID(TEXT(入力シート!$AJ200,"000#"),入力シート!BK$183,1))</f>
        <v/>
      </c>
      <c r="BS27" s="582" t="str">
        <f>+IF(入力シート!$AJ200="","",MID(TEXT(入力シート!$AJ200,"000#"),入力シート!BL$183,1))</f>
        <v/>
      </c>
      <c r="BT27" s="1444" t="str">
        <f>+IF(入力シート!$AL200="","",MID(入力シート!$AL200,入力シート!BI$181,1))</f>
        <v/>
      </c>
      <c r="BU27" s="1445"/>
      <c r="BV27" s="1435" t="str">
        <f>+IF(入力シート!$AL200="","",MID(入力シート!$AL200,入力シート!BK$181,1))</f>
        <v/>
      </c>
      <c r="BW27" s="1436"/>
      <c r="BX27" s="1435" t="str">
        <f>+IF(入力シート!$AL200="","",MID(入力シート!$AL200,入力シート!BM$181,1))</f>
        <v/>
      </c>
      <c r="BY27" s="1436"/>
      <c r="BZ27" s="1437" t="str">
        <f>+IF(入力シート!$AL200="","",MID(入力シート!$AL200,入力シート!BO$181,1))</f>
        <v/>
      </c>
      <c r="CA27" s="1438"/>
      <c r="CB27" s="1435" t="str">
        <f>+IF(入力シート!$AL200="","",MID(入力シート!$AL200,入力シート!BQ$181,1))</f>
        <v/>
      </c>
      <c r="CC27" s="1436"/>
      <c r="CD27" s="1435" t="str">
        <f>+IF(入力シート!$AL200="","",MID(入力シート!$AL200,入力シート!BS$181,1))</f>
        <v/>
      </c>
      <c r="CE27" s="1436"/>
      <c r="CF27" s="1437" t="str">
        <f>+IF(入力シート!$AL200="","",MID(入力シート!$AL200,入力シート!BU$181,1))</f>
        <v/>
      </c>
      <c r="CG27" s="1438"/>
      <c r="CH27" s="1435" t="str">
        <f>+IF(入力シート!$AL200="","",MID(入力シート!$AL200,入力シート!BW$181,1))</f>
        <v/>
      </c>
      <c r="CI27" s="1477"/>
    </row>
    <row r="28" spans="1:89" s="436" customFormat="1" ht="23.25" customHeight="1" thickBot="1">
      <c r="B28" s="1451"/>
      <c r="C28" s="1428" t="str">
        <f>+IF(入力シート!F201="","",入力シート!F201)</f>
        <v/>
      </c>
      <c r="D28" s="1428"/>
      <c r="E28" s="1428"/>
      <c r="F28" s="1428"/>
      <c r="G28" s="1428"/>
      <c r="H28" s="1428"/>
      <c r="I28" s="1428"/>
      <c r="J28" s="1428"/>
      <c r="K28" s="362" t="str">
        <f>+IF(入力シート!J201="","",入力シート!J201)</f>
        <v/>
      </c>
      <c r="L28" s="1429" t="str">
        <f>+MID(入力シート!$BI201,入力シート!BI$182,1)</f>
        <v/>
      </c>
      <c r="M28" s="1430"/>
      <c r="N28" s="1431" t="str">
        <f>+MID(入力シート!$BI201,入力シート!BK$182,1)</f>
        <v/>
      </c>
      <c r="O28" s="1432"/>
      <c r="P28" s="1432" t="str">
        <f>+MID(入力シート!$BI201,入力シート!BM$182,1)</f>
        <v/>
      </c>
      <c r="Q28" s="1432"/>
      <c r="R28" s="1433" t="str">
        <f>+MID(入力シート!$BI201,入力シート!BO$182,1)</f>
        <v/>
      </c>
      <c r="S28" s="1434"/>
      <c r="T28" s="1429" t="str">
        <f>+MID(入力シート!$BI201,入力シート!BQ$182,1)</f>
        <v/>
      </c>
      <c r="U28" s="1430"/>
      <c r="V28" s="599" t="str">
        <f>+IF(入力シート!$Q201="","",MID(TEXT(入力シート!$Q201,"00000#"),入力シート!BI$183,1))</f>
        <v/>
      </c>
      <c r="W28" s="600" t="str">
        <f>+IF(入力シート!$Q201="","",MID(TEXT(入力シート!$Q201,"00000#"),入力シート!BJ$183,1))</f>
        <v/>
      </c>
      <c r="X28" s="600" t="str">
        <f>+IF(入力シート!$Q201="","",MID(TEXT(入力シート!$Q201,"00000#"),入力シート!BK$183,1))</f>
        <v/>
      </c>
      <c r="Y28" s="600" t="str">
        <f>+IF(入力シート!$Q201="","",MID(TEXT(入力シート!$Q201,"00000#"),入力シート!BL$183,1))</f>
        <v/>
      </c>
      <c r="Z28" s="600" t="str">
        <f>+IF(入力シート!$Q201="","",MID(TEXT(入力シート!$Q201,"00000#"),入力シート!BM$183,1))</f>
        <v/>
      </c>
      <c r="AA28" s="601" t="str">
        <f>+IF(入力シート!$Q201="","",MID(TEXT(入力シート!$Q201,"00000#"),入力シート!BN$183,1))</f>
        <v/>
      </c>
      <c r="AB28" s="1424" t="str">
        <f>+IF(入力シート!$S200="","",MID(入力シート!$S200,入力シート!CS$181,1))</f>
        <v/>
      </c>
      <c r="AC28" s="1421"/>
      <c r="AD28" s="1473" t="str">
        <f>+IF(入力シート!$S200="","",MID(入力シート!$S200,入力シート!CU$181,1))</f>
        <v/>
      </c>
      <c r="AE28" s="1474"/>
      <c r="AF28" s="1473" t="str">
        <f>+IF(入力シート!$S200="","",MID(入力シート!$S200,入力シート!CW$181,1))</f>
        <v/>
      </c>
      <c r="AG28" s="1474"/>
      <c r="AH28" s="1473" t="str">
        <f>+IF(入力シート!$S200="","",MID(入力シート!$S200,入力シート!CY$181,1))</f>
        <v/>
      </c>
      <c r="AI28" s="1474"/>
      <c r="AJ28" s="1473" t="str">
        <f>+IF(入力シート!$S200="","",MID(入力シート!$S200,入力シート!DA$181,1))</f>
        <v/>
      </c>
      <c r="AK28" s="1474"/>
      <c r="AL28" s="1473" t="str">
        <f>+IF(入力シート!$S200="","",MID(入力シート!$S200,入力シート!DC$181,1))</f>
        <v/>
      </c>
      <c r="AM28" s="1474"/>
      <c r="AN28" s="1473" t="str">
        <f>+IF(入力シート!$S200="","",MID(入力シート!$S200,入力シート!DE$181,1))</f>
        <v/>
      </c>
      <c r="AO28" s="1474"/>
      <c r="AP28" s="1473" t="str">
        <f>+IF(入力シート!$S200="","",MID(入力シート!$S200,入力シート!DG$181,1))</f>
        <v/>
      </c>
      <c r="AQ28" s="1474"/>
      <c r="AR28" s="1473" t="str">
        <f>+IF(入力シート!$S200="","",MID(入力シート!$S200,入力シート!DI$181,1))</f>
        <v/>
      </c>
      <c r="AS28" s="1474"/>
      <c r="AT28" s="1473" t="str">
        <f>+IF(入力シート!$S200="","",MID(入力シート!$S200,入力シート!DK$181,1))</f>
        <v/>
      </c>
      <c r="AU28" s="1474"/>
      <c r="AV28" s="1473" t="str">
        <f>+IF(入力シート!$S200="","",MID(入力シート!$S200,入力シート!DM$181,1))</f>
        <v/>
      </c>
      <c r="AW28" s="1474"/>
      <c r="AX28" s="1473" t="str">
        <f>+IF(入力シート!$S200="","",MID(入力シート!$S200,入力シート!DO$181,1))</f>
        <v/>
      </c>
      <c r="AY28" s="1474"/>
      <c r="AZ28" s="1473" t="str">
        <f>+IF(入力シート!$S200="","",MID(入力シート!$S200,入力シート!DQ$181,1))</f>
        <v/>
      </c>
      <c r="BA28" s="1474"/>
      <c r="BB28" s="1473" t="str">
        <f>+IF(入力シート!$S200="","",MID(入力シート!$S200,入力シート!DS$181,1))</f>
        <v/>
      </c>
      <c r="BC28" s="1474"/>
      <c r="BD28" s="1473" t="str">
        <f>+IF(入力シート!$S200="","",MID(入力シート!$S200,入力シート!DU$181,1))</f>
        <v/>
      </c>
      <c r="BE28" s="1474"/>
      <c r="BF28" s="1473" t="str">
        <f>+IF(入力シート!$S200="","",MID(入力シート!$S200,入力シート!DW$181,1))</f>
        <v/>
      </c>
      <c r="BG28" s="1474"/>
      <c r="BH28" s="1473" t="str">
        <f>+IF(入力シート!$S200="","",MID(入力シート!$S200,入力シート!DY$181,1))</f>
        <v/>
      </c>
      <c r="BI28" s="1474"/>
      <c r="BJ28" s="1475" t="str">
        <f>+IF(入力シート!$S200="","",MID(入力シート!$S200,入力シート!EA$181,1))</f>
        <v/>
      </c>
      <c r="BK28" s="1476"/>
      <c r="BL28" s="1417" t="str">
        <f>+IF(入力シート!$BJ200="","",MID(入力シート!$BJ200,入力シート!BI$181,1))</f>
        <v>　</v>
      </c>
      <c r="BM28" s="1418"/>
      <c r="BN28" s="1413" t="str">
        <f>+IF(入力シート!$BJ200="","",MID(入力シート!$BJ200,入力シート!BK$181,1))</f>
        <v/>
      </c>
      <c r="BO28" s="1414"/>
      <c r="BP28" s="1419" t="str">
        <f>+IF(入力シート!$BJ200="","",MID(入力シート!$BJ200,入力シート!BM$181,1))</f>
        <v/>
      </c>
      <c r="BQ28" s="1420"/>
      <c r="BR28" s="1413" t="str">
        <f>+IF(入力シート!$BJ200="","",MID(入力シート!$BJ200,入力シート!BO$181,1))</f>
        <v/>
      </c>
      <c r="BS28" s="1414"/>
      <c r="BT28" s="1413" t="str">
        <f>+IF(入力シート!$BJ200="","",MID(入力シート!$BJ200,入力シート!BQ$181,1))</f>
        <v/>
      </c>
      <c r="BU28" s="1414"/>
      <c r="BV28" s="1419" t="str">
        <f>+IF(入力シート!$BJ200="","",MID(入力シート!$BJ200,入力シート!BS$181,1))</f>
        <v/>
      </c>
      <c r="BW28" s="1420"/>
      <c r="BX28" s="1413" t="str">
        <f>+IF(入力シート!$BJ200="","",MID(入力シート!$BJ200,入力シート!BU$181,1))</f>
        <v/>
      </c>
      <c r="BY28" s="1414"/>
      <c r="BZ28" s="1413" t="str">
        <f>+IF(入力シート!$BJ200="","",MID(入力シート!$BJ200,入力シート!BW$181,1))</f>
        <v/>
      </c>
      <c r="CA28" s="1414"/>
      <c r="CB28" s="1413" t="str">
        <f>+IF(入力シート!$BJ200="","",MID(入力シート!$BJ200,入力シート!BY$181,1))</f>
        <v/>
      </c>
      <c r="CC28" s="1414"/>
      <c r="CD28" s="1413" t="str">
        <f>+IF(入力シート!$BJ200="","",MID(入力シート!$BJ200,入力シート!CA$181,1))</f>
        <v/>
      </c>
      <c r="CE28" s="1414"/>
      <c r="CF28" s="1413" t="str">
        <f>+IF(入力シート!$BJ200="","",MID(入力シート!$BJ200,入力シート!CC$181,1))</f>
        <v/>
      </c>
      <c r="CG28" s="1414"/>
      <c r="CH28" s="1413" t="str">
        <f>+IF(入力シート!$BJ200="","",MID(入力シート!$BJ200,入力シート!CE$181,1))</f>
        <v/>
      </c>
      <c r="CI28" s="1471"/>
    </row>
    <row r="29" spans="1:89" s="436" customFormat="1" ht="23.25" customHeight="1">
      <c r="B29" s="1450">
        <v>4</v>
      </c>
      <c r="C29" s="1452" t="str">
        <f>+IF(入力シート!F202="","",入力シート!F202)</f>
        <v/>
      </c>
      <c r="D29" s="1452"/>
      <c r="E29" s="1452"/>
      <c r="F29" s="1452"/>
      <c r="G29" s="1452"/>
      <c r="H29" s="1452"/>
      <c r="I29" s="1452"/>
      <c r="J29" s="1452"/>
      <c r="K29" s="361" t="str">
        <f>+IF(入力シート!J202="","",入力シート!J202)</f>
        <v/>
      </c>
      <c r="L29" s="1453" t="str">
        <f>+MID(入力シート!$BI202,入力シート!BI$182,1)</f>
        <v/>
      </c>
      <c r="M29" s="1454"/>
      <c r="N29" s="1455" t="str">
        <f>+MID(入力シート!$BI202,入力シート!BK$182,1)</f>
        <v/>
      </c>
      <c r="O29" s="1456"/>
      <c r="P29" s="1457" t="str">
        <f>+MID(入力シート!$BI202,入力シート!BM$182,1)</f>
        <v/>
      </c>
      <c r="Q29" s="1457"/>
      <c r="R29" s="1448" t="str">
        <f>+MID(入力シート!$BI202,入力シート!BO$182,1)</f>
        <v/>
      </c>
      <c r="S29" s="1448"/>
      <c r="T29" s="1447" t="str">
        <f>+MID(入力シート!$BI202,入力シート!BQ$182,1)</f>
        <v/>
      </c>
      <c r="U29" s="1448"/>
      <c r="V29" s="596" t="str">
        <f>+IF(入力シート!$Q202="","",MID(TEXT(入力シート!$Q202,"00000#"),入力シート!BI$183,1))</f>
        <v/>
      </c>
      <c r="W29" s="597" t="str">
        <f>+IF(入力シート!$Q202="","",MID(TEXT(入力シート!$Q202,"00000#"),入力シート!BJ$183,1))</f>
        <v/>
      </c>
      <c r="X29" s="597" t="str">
        <f>+IF(入力シート!$Q202="","",MID(TEXT(入力シート!$Q202,"00000#"),入力シート!BK$183,1))</f>
        <v/>
      </c>
      <c r="Y29" s="597" t="str">
        <f>+IF(入力シート!$Q202="","",MID(TEXT(入力シート!$Q202,"00000#"),入力シート!BL$183,1))</f>
        <v/>
      </c>
      <c r="Z29" s="597" t="str">
        <f>+IF(入力シート!$Q202="","",MID(TEXT(入力シート!$Q202,"00000#"),入力シート!BM$183,1))</f>
        <v/>
      </c>
      <c r="AA29" s="598" t="str">
        <f>+IF(入力シート!$Q202="","",MID(TEXT(入力シート!$Q202,"00000#"),入力シート!BN$183,1))</f>
        <v/>
      </c>
      <c r="AB29" s="1449" t="str">
        <f>+IF(入力シート!$S202="","",MID(入力シート!$S202,入力シート!BI$181,1))</f>
        <v/>
      </c>
      <c r="AC29" s="1446"/>
      <c r="AD29" s="1480" t="str">
        <f>+IF(入力シート!$S202="","",MID(入力シート!$S202,入力シート!BK$181,1))</f>
        <v/>
      </c>
      <c r="AE29" s="1481"/>
      <c r="AF29" s="1480" t="str">
        <f>+IF(入力シート!$S202="","",MID(入力シート!$S202,入力シート!BM$181,1))</f>
        <v/>
      </c>
      <c r="AG29" s="1481"/>
      <c r="AH29" s="1480" t="str">
        <f>+IF(入力シート!$S202="","",MID(入力シート!$S202,入力シート!BO$181,1))</f>
        <v/>
      </c>
      <c r="AI29" s="1481"/>
      <c r="AJ29" s="1480" t="str">
        <f>+IF(入力シート!$S202="","",MID(入力シート!$S202,入力シート!BQ$181,1))</f>
        <v/>
      </c>
      <c r="AK29" s="1481"/>
      <c r="AL29" s="1480" t="str">
        <f>+IF(入力シート!$S202="","",MID(入力シート!$S202,入力シート!BS$181,1))</f>
        <v/>
      </c>
      <c r="AM29" s="1481"/>
      <c r="AN29" s="1480" t="str">
        <f>+IF(入力シート!$S202="","",MID(入力シート!$S202,入力シート!BU$181,1))</f>
        <v/>
      </c>
      <c r="AO29" s="1481"/>
      <c r="AP29" s="1480" t="str">
        <f>+IF(入力シート!$S202="","",MID(入力シート!$S202,入力シート!BW$181,1))</f>
        <v/>
      </c>
      <c r="AQ29" s="1481"/>
      <c r="AR29" s="1480" t="str">
        <f>+IF(入力シート!$S202="","",MID(入力シート!$S202,入力シート!BY$181,1))</f>
        <v/>
      </c>
      <c r="AS29" s="1481"/>
      <c r="AT29" s="1480" t="str">
        <f>+IF(入力シート!$S202="","",MID(入力シート!$S202,入力シート!CA$181,1))</f>
        <v/>
      </c>
      <c r="AU29" s="1481"/>
      <c r="AV29" s="1480" t="str">
        <f>+IF(入力シート!$S202="","",MID(入力シート!$S202,入力シート!CC$181,1))</f>
        <v/>
      </c>
      <c r="AW29" s="1481"/>
      <c r="AX29" s="1480" t="str">
        <f>+IF(入力シート!$S202="","",MID(入力シート!$S202,入力シート!CE$181,1))</f>
        <v/>
      </c>
      <c r="AY29" s="1481"/>
      <c r="AZ29" s="1480" t="str">
        <f>+IF(入力シート!$S202="","",MID(入力シート!$S202,入力シート!CG$181,1))</f>
        <v/>
      </c>
      <c r="BA29" s="1481"/>
      <c r="BB29" s="1480" t="str">
        <f>+IF(入力シート!$S202="","",MID(入力シート!$S202,入力シート!CI$181,1))</f>
        <v/>
      </c>
      <c r="BC29" s="1481"/>
      <c r="BD29" s="1480" t="str">
        <f>+IF(入力シート!$S202="","",MID(入力シート!$S202,入力シート!CK$181,1))</f>
        <v/>
      </c>
      <c r="BE29" s="1481"/>
      <c r="BF29" s="1480" t="str">
        <f>+IF(入力シート!$S202="","",MID(入力シート!$S202,入力シート!CM$181,1))</f>
        <v/>
      </c>
      <c r="BG29" s="1481"/>
      <c r="BH29" s="1480" t="str">
        <f>+IF(入力シート!$S202="","",MID(入力シート!$S202,入力シート!CO$181,1))</f>
        <v/>
      </c>
      <c r="BI29" s="1481"/>
      <c r="BJ29" s="1478" t="str">
        <f>+IF(入力シート!$S202="","",MID(入力シート!$S202,入力シート!CQ$181,1))</f>
        <v/>
      </c>
      <c r="BK29" s="1479"/>
      <c r="BL29" s="581" t="str">
        <f>+IF(入力シート!$AG202="","",MID(TEXT(入力シート!$AG202,"00#"),入力シート!BI$183,1))</f>
        <v/>
      </c>
      <c r="BM29" s="582" t="str">
        <f>+IF(入力シート!$AG202="","",MID(TEXT(入力シート!$AG202,"00#"),入力シート!BJ$183,1))</f>
        <v/>
      </c>
      <c r="BN29" s="582" t="str">
        <f>+IF(入力シート!$AG202="","",MID(TEXT(入力シート!$AG202,"00#"),入力シート!BK$183,1))</f>
        <v/>
      </c>
      <c r="BO29" s="583" t="s">
        <v>34</v>
      </c>
      <c r="BP29" s="582" t="str">
        <f>+IF(入力シート!$AJ202="","",MID(TEXT(入力シート!$AJ202,"000#"),入力シート!BI$183,1))</f>
        <v/>
      </c>
      <c r="BQ29" s="582" t="str">
        <f>+IF(入力シート!$AJ202="","",MID(TEXT(入力シート!$AJ202,"000#"),入力シート!BJ$183,1))</f>
        <v/>
      </c>
      <c r="BR29" s="582" t="str">
        <f>+IF(入力シート!$AJ202="","",MID(TEXT(入力シート!$AJ202,"000#"),入力シート!BK$183,1))</f>
        <v/>
      </c>
      <c r="BS29" s="582" t="str">
        <f>+IF(入力シート!$AJ202="","",MID(TEXT(入力シート!$AJ202,"000#"),入力シート!BL$183,1))</f>
        <v/>
      </c>
      <c r="BT29" s="1444" t="str">
        <f>+IF(入力シート!$AL202="","",MID(入力シート!$AL202,入力シート!BI$181,1))</f>
        <v/>
      </c>
      <c r="BU29" s="1445"/>
      <c r="BV29" s="1435" t="str">
        <f>+IF(入力シート!$AL202="","",MID(入力シート!$AL202,入力シート!BK$181,1))</f>
        <v/>
      </c>
      <c r="BW29" s="1436"/>
      <c r="BX29" s="1435" t="str">
        <f>+IF(入力シート!$AL202="","",MID(入力シート!$AL202,入力シート!BM$181,1))</f>
        <v/>
      </c>
      <c r="BY29" s="1436"/>
      <c r="BZ29" s="1437" t="str">
        <f>+IF(入力シート!$AL202="","",MID(入力シート!$AL202,入力シート!BO$181,1))</f>
        <v/>
      </c>
      <c r="CA29" s="1438"/>
      <c r="CB29" s="1435" t="str">
        <f>+IF(入力シート!$AL202="","",MID(入力シート!$AL202,入力シート!BQ$181,1))</f>
        <v/>
      </c>
      <c r="CC29" s="1436"/>
      <c r="CD29" s="1435" t="str">
        <f>+IF(入力シート!$AL202="","",MID(入力シート!$AL202,入力シート!BS$181,1))</f>
        <v/>
      </c>
      <c r="CE29" s="1436"/>
      <c r="CF29" s="1437" t="str">
        <f>+IF(入力シート!$AL202="","",MID(入力シート!$AL202,入力シート!BU$181,1))</f>
        <v/>
      </c>
      <c r="CG29" s="1438"/>
      <c r="CH29" s="1435" t="str">
        <f>+IF(入力シート!$AL202="","",MID(入力シート!$AL202,入力シート!BW$181,1))</f>
        <v/>
      </c>
      <c r="CI29" s="1477"/>
    </row>
    <row r="30" spans="1:89" s="436" customFormat="1" ht="23.25" customHeight="1" thickBot="1">
      <c r="B30" s="1451"/>
      <c r="C30" s="1428" t="str">
        <f>+IF(入力シート!F203="","",入力シート!F203)</f>
        <v/>
      </c>
      <c r="D30" s="1428"/>
      <c r="E30" s="1428"/>
      <c r="F30" s="1428"/>
      <c r="G30" s="1428"/>
      <c r="H30" s="1428"/>
      <c r="I30" s="1428"/>
      <c r="J30" s="1428"/>
      <c r="K30" s="362" t="str">
        <f>+IF(入力シート!J203="","",入力シート!J203)</f>
        <v/>
      </c>
      <c r="L30" s="1429" t="str">
        <f>+MID(入力シート!$BI203,入力シート!BI$182,1)</f>
        <v/>
      </c>
      <c r="M30" s="1430"/>
      <c r="N30" s="1431" t="str">
        <f>+MID(入力シート!$BI203,入力シート!BK$182,1)</f>
        <v/>
      </c>
      <c r="O30" s="1432"/>
      <c r="P30" s="1432" t="str">
        <f>+MID(入力シート!$BI203,入力シート!BM$182,1)</f>
        <v/>
      </c>
      <c r="Q30" s="1432"/>
      <c r="R30" s="1433" t="str">
        <f>+MID(入力シート!$BI203,入力シート!BO$182,1)</f>
        <v/>
      </c>
      <c r="S30" s="1434"/>
      <c r="T30" s="1429" t="str">
        <f>+MID(入力シート!$BI203,入力シート!BQ$182,1)</f>
        <v/>
      </c>
      <c r="U30" s="1430"/>
      <c r="V30" s="599" t="str">
        <f>+IF(入力シート!$Q203="","",MID(TEXT(入力シート!$Q203,"00000#"),入力シート!BI$183,1))</f>
        <v/>
      </c>
      <c r="W30" s="600" t="str">
        <f>+IF(入力シート!$Q203="","",MID(TEXT(入力シート!$Q203,"00000#"),入力シート!BJ$183,1))</f>
        <v/>
      </c>
      <c r="X30" s="600" t="str">
        <f>+IF(入力シート!$Q203="","",MID(TEXT(入力シート!$Q203,"00000#"),入力シート!BK$183,1))</f>
        <v/>
      </c>
      <c r="Y30" s="600" t="str">
        <f>+IF(入力シート!$Q203="","",MID(TEXT(入力シート!$Q203,"00000#"),入力シート!BL$183,1))</f>
        <v/>
      </c>
      <c r="Z30" s="600" t="str">
        <f>+IF(入力シート!$Q203="","",MID(TEXT(入力シート!$Q203,"00000#"),入力シート!BM$183,1))</f>
        <v/>
      </c>
      <c r="AA30" s="601" t="str">
        <f>+IF(入力シート!$Q203="","",MID(TEXT(入力シート!$Q203,"00000#"),入力シート!BN$183,1))</f>
        <v/>
      </c>
      <c r="AB30" s="1424" t="str">
        <f>+IF(入力シート!$S202="","",MID(入力シート!$S202,入力シート!CS$181,1))</f>
        <v/>
      </c>
      <c r="AC30" s="1421"/>
      <c r="AD30" s="1473" t="str">
        <f>+IF(入力シート!$S202="","",MID(入力シート!$S202,入力シート!CU$181,1))</f>
        <v/>
      </c>
      <c r="AE30" s="1474"/>
      <c r="AF30" s="1473" t="str">
        <f>+IF(入力シート!$S202="","",MID(入力シート!$S202,入力シート!CW$181,1))</f>
        <v/>
      </c>
      <c r="AG30" s="1474"/>
      <c r="AH30" s="1473" t="str">
        <f>+IF(入力シート!$S202="","",MID(入力シート!$S202,入力シート!CY$181,1))</f>
        <v/>
      </c>
      <c r="AI30" s="1474"/>
      <c r="AJ30" s="1473" t="str">
        <f>+IF(入力シート!$S202="","",MID(入力シート!$S202,入力シート!DA$181,1))</f>
        <v/>
      </c>
      <c r="AK30" s="1474"/>
      <c r="AL30" s="1473" t="str">
        <f>+IF(入力シート!$S202="","",MID(入力シート!$S202,入力シート!DC$181,1))</f>
        <v/>
      </c>
      <c r="AM30" s="1474"/>
      <c r="AN30" s="1473" t="str">
        <f>+IF(入力シート!$S202="","",MID(入力シート!$S202,入力シート!DE$181,1))</f>
        <v/>
      </c>
      <c r="AO30" s="1474"/>
      <c r="AP30" s="1473" t="str">
        <f>+IF(入力シート!$S202="","",MID(入力シート!$S202,入力シート!DG$181,1))</f>
        <v/>
      </c>
      <c r="AQ30" s="1474"/>
      <c r="AR30" s="1473" t="str">
        <f>+IF(入力シート!$S202="","",MID(入力シート!$S202,入力シート!DI$181,1))</f>
        <v/>
      </c>
      <c r="AS30" s="1474"/>
      <c r="AT30" s="1473" t="str">
        <f>+IF(入力シート!$S202="","",MID(入力シート!$S202,入力シート!DK$181,1))</f>
        <v/>
      </c>
      <c r="AU30" s="1474"/>
      <c r="AV30" s="1473" t="str">
        <f>+IF(入力シート!$S202="","",MID(入力シート!$S202,入力シート!DM$181,1))</f>
        <v/>
      </c>
      <c r="AW30" s="1474"/>
      <c r="AX30" s="1473" t="str">
        <f>+IF(入力シート!$S202="","",MID(入力シート!$S202,入力シート!DO$181,1))</f>
        <v/>
      </c>
      <c r="AY30" s="1474"/>
      <c r="AZ30" s="1473" t="str">
        <f>+IF(入力シート!$S202="","",MID(入力シート!$S202,入力シート!DQ$181,1))</f>
        <v/>
      </c>
      <c r="BA30" s="1474"/>
      <c r="BB30" s="1473" t="str">
        <f>+IF(入力シート!$S202="","",MID(入力シート!$S202,入力シート!DS$181,1))</f>
        <v/>
      </c>
      <c r="BC30" s="1474"/>
      <c r="BD30" s="1473" t="str">
        <f>+IF(入力シート!$S202="","",MID(入力シート!$S202,入力シート!DU$181,1))</f>
        <v/>
      </c>
      <c r="BE30" s="1474"/>
      <c r="BF30" s="1473" t="str">
        <f>+IF(入力シート!$S202="","",MID(入力シート!$S202,入力シート!DW$181,1))</f>
        <v/>
      </c>
      <c r="BG30" s="1474"/>
      <c r="BH30" s="1473" t="str">
        <f>+IF(入力シート!$S202="","",MID(入力シート!$S202,入力シート!DY$181,1))</f>
        <v/>
      </c>
      <c r="BI30" s="1474"/>
      <c r="BJ30" s="1475" t="str">
        <f>+IF(入力シート!$S202="","",MID(入力シート!$S202,入力シート!EA$181,1))</f>
        <v/>
      </c>
      <c r="BK30" s="1476"/>
      <c r="BL30" s="1417" t="str">
        <f>+IF(入力シート!$BJ202="","",MID(入力シート!$BJ202,入力シート!BI$181,1))</f>
        <v>　</v>
      </c>
      <c r="BM30" s="1418"/>
      <c r="BN30" s="1413" t="str">
        <f>+IF(入力シート!$BJ202="","",MID(入力シート!$BJ202,入力シート!BK$181,1))</f>
        <v/>
      </c>
      <c r="BO30" s="1414"/>
      <c r="BP30" s="1419" t="str">
        <f>+IF(入力シート!$BJ202="","",MID(入力シート!$BJ202,入力シート!BM$181,1))</f>
        <v/>
      </c>
      <c r="BQ30" s="1420"/>
      <c r="BR30" s="1413" t="str">
        <f>+IF(入力シート!$BJ202="","",MID(入力シート!$BJ202,入力シート!BO$181,1))</f>
        <v/>
      </c>
      <c r="BS30" s="1414"/>
      <c r="BT30" s="1413" t="str">
        <f>+IF(入力シート!$BJ202="","",MID(入力シート!$BJ202,入力シート!BQ$181,1))</f>
        <v/>
      </c>
      <c r="BU30" s="1414"/>
      <c r="BV30" s="1419" t="str">
        <f>+IF(入力シート!$BJ202="","",MID(入力シート!$BJ202,入力シート!BS$181,1))</f>
        <v/>
      </c>
      <c r="BW30" s="1420"/>
      <c r="BX30" s="1413" t="str">
        <f>+IF(入力シート!$BJ202="","",MID(入力シート!$BJ202,入力シート!BU$181,1))</f>
        <v/>
      </c>
      <c r="BY30" s="1414"/>
      <c r="BZ30" s="1413" t="str">
        <f>+IF(入力シート!$BJ202="","",MID(入力シート!$BJ202,入力シート!BW$181,1))</f>
        <v/>
      </c>
      <c r="CA30" s="1414"/>
      <c r="CB30" s="1413" t="str">
        <f>+IF(入力シート!$BJ202="","",MID(入力シート!$BJ202,入力シート!BY$181,1))</f>
        <v/>
      </c>
      <c r="CC30" s="1414"/>
      <c r="CD30" s="1413" t="str">
        <f>+IF(入力シート!$BJ202="","",MID(入力シート!$BJ202,入力シート!CA$181,1))</f>
        <v/>
      </c>
      <c r="CE30" s="1414"/>
      <c r="CF30" s="1413" t="str">
        <f>+IF(入力シート!$BJ202="","",MID(入力シート!$BJ202,入力シート!CC$181,1))</f>
        <v/>
      </c>
      <c r="CG30" s="1414"/>
      <c r="CH30" s="1413" t="str">
        <f>+IF(入力シート!$BJ202="","",MID(入力シート!$BJ202,入力シート!CE$181,1))</f>
        <v/>
      </c>
      <c r="CI30" s="1471"/>
    </row>
    <row r="31" spans="1:89" s="574" customFormat="1" ht="23.25" customHeight="1">
      <c r="B31" s="1450">
        <v>5</v>
      </c>
      <c r="C31" s="1452" t="str">
        <f>+IF(入力シート!F204="","",入力シート!F204)</f>
        <v/>
      </c>
      <c r="D31" s="1452"/>
      <c r="E31" s="1452"/>
      <c r="F31" s="1452"/>
      <c r="G31" s="1452"/>
      <c r="H31" s="1452"/>
      <c r="I31" s="1452"/>
      <c r="J31" s="1452"/>
      <c r="K31" s="361" t="str">
        <f>+IF(入力シート!J204="","",入力シート!J204)</f>
        <v/>
      </c>
      <c r="L31" s="1453" t="str">
        <f>+MID(入力シート!$BI204,入力シート!BI$182,1)</f>
        <v/>
      </c>
      <c r="M31" s="1454"/>
      <c r="N31" s="1455" t="str">
        <f>+MID(入力シート!$BI204,入力シート!BK$182,1)</f>
        <v/>
      </c>
      <c r="O31" s="1456"/>
      <c r="P31" s="1457" t="str">
        <f>+MID(入力シート!$BI204,入力シート!BM$182,1)</f>
        <v/>
      </c>
      <c r="Q31" s="1457"/>
      <c r="R31" s="1448" t="str">
        <f>+MID(入力シート!$BI204,入力シート!BO$182,1)</f>
        <v/>
      </c>
      <c r="S31" s="1448"/>
      <c r="T31" s="1447" t="str">
        <f>+MID(入力シート!$BI204,入力シート!BQ$182,1)</f>
        <v/>
      </c>
      <c r="U31" s="1448"/>
      <c r="V31" s="596" t="str">
        <f>+IF(入力シート!$Q204="","",MID(TEXT(入力シート!$Q204,"00000#"),入力シート!BI$183,1))</f>
        <v/>
      </c>
      <c r="W31" s="597" t="str">
        <f>+IF(入力シート!$Q204="","",MID(TEXT(入力シート!$Q204,"00000#"),入力シート!BJ$183,1))</f>
        <v/>
      </c>
      <c r="X31" s="597" t="str">
        <f>+IF(入力シート!$Q204="","",MID(TEXT(入力シート!$Q204,"00000#"),入力シート!BK$183,1))</f>
        <v/>
      </c>
      <c r="Y31" s="597" t="str">
        <f>+IF(入力シート!$Q204="","",MID(TEXT(入力シート!$Q204,"00000#"),入力シート!BL$183,1))</f>
        <v/>
      </c>
      <c r="Z31" s="597" t="str">
        <f>+IF(入力シート!$Q204="","",MID(TEXT(入力シート!$Q204,"00000#"),入力シート!BM$183,1))</f>
        <v/>
      </c>
      <c r="AA31" s="598" t="str">
        <f>+IF(入力シート!$Q204="","",MID(TEXT(入力シート!$Q204,"00000#"),入力シート!BN$183,1))</f>
        <v/>
      </c>
      <c r="AB31" s="1449" t="str">
        <f>+IF(入力シート!$S204="","",MID(入力シート!$S204,入力シート!BI$181,1))</f>
        <v/>
      </c>
      <c r="AC31" s="1446"/>
      <c r="AD31" s="1480" t="str">
        <f>+IF(入力シート!$S204="","",MID(入力シート!$S204,入力シート!BK$181,1))</f>
        <v/>
      </c>
      <c r="AE31" s="1481"/>
      <c r="AF31" s="1480" t="str">
        <f>+IF(入力シート!$S204="","",MID(入力シート!$S204,入力シート!BM$181,1))</f>
        <v/>
      </c>
      <c r="AG31" s="1481"/>
      <c r="AH31" s="1480" t="str">
        <f>+IF(入力シート!$S204="","",MID(入力シート!$S204,入力シート!BO$181,1))</f>
        <v/>
      </c>
      <c r="AI31" s="1481"/>
      <c r="AJ31" s="1480" t="str">
        <f>+IF(入力シート!$S204="","",MID(入力シート!$S204,入力シート!BQ$181,1))</f>
        <v/>
      </c>
      <c r="AK31" s="1481"/>
      <c r="AL31" s="1480" t="str">
        <f>+IF(入力シート!$S204="","",MID(入力シート!$S204,入力シート!BS$181,1))</f>
        <v/>
      </c>
      <c r="AM31" s="1481"/>
      <c r="AN31" s="1480" t="str">
        <f>+IF(入力シート!$S204="","",MID(入力シート!$S204,入力シート!BU$181,1))</f>
        <v/>
      </c>
      <c r="AO31" s="1481"/>
      <c r="AP31" s="1480" t="str">
        <f>+IF(入力シート!$S204="","",MID(入力シート!$S204,入力シート!BW$181,1))</f>
        <v/>
      </c>
      <c r="AQ31" s="1481"/>
      <c r="AR31" s="1480" t="str">
        <f>+IF(入力シート!$S204="","",MID(入力シート!$S204,入力シート!BY$181,1))</f>
        <v/>
      </c>
      <c r="AS31" s="1481"/>
      <c r="AT31" s="1480" t="str">
        <f>+IF(入力シート!$S204="","",MID(入力シート!$S204,入力シート!CA$181,1))</f>
        <v/>
      </c>
      <c r="AU31" s="1481"/>
      <c r="AV31" s="1480" t="str">
        <f>+IF(入力シート!$S204="","",MID(入力シート!$S204,入力シート!CC$181,1))</f>
        <v/>
      </c>
      <c r="AW31" s="1481"/>
      <c r="AX31" s="1480" t="str">
        <f>+IF(入力シート!$S204="","",MID(入力シート!$S204,入力シート!CE$181,1))</f>
        <v/>
      </c>
      <c r="AY31" s="1481"/>
      <c r="AZ31" s="1480" t="str">
        <f>+IF(入力シート!$S204="","",MID(入力シート!$S204,入力シート!CG$181,1))</f>
        <v/>
      </c>
      <c r="BA31" s="1481"/>
      <c r="BB31" s="1480" t="str">
        <f>+IF(入力シート!$S204="","",MID(入力シート!$S204,入力シート!CI$181,1))</f>
        <v/>
      </c>
      <c r="BC31" s="1481"/>
      <c r="BD31" s="1480" t="str">
        <f>+IF(入力シート!$S204="","",MID(入力シート!$S204,入力シート!CK$181,1))</f>
        <v/>
      </c>
      <c r="BE31" s="1481"/>
      <c r="BF31" s="1480" t="str">
        <f>+IF(入力シート!$S204="","",MID(入力シート!$S204,入力シート!CM$181,1))</f>
        <v/>
      </c>
      <c r="BG31" s="1481"/>
      <c r="BH31" s="1480" t="str">
        <f>+IF(入力シート!$S204="","",MID(入力シート!$S204,入力シート!CO$181,1))</f>
        <v/>
      </c>
      <c r="BI31" s="1481"/>
      <c r="BJ31" s="1478" t="str">
        <f>+IF(入力シート!$S204="","",MID(入力シート!$S204,入力シート!CQ$181,1))</f>
        <v/>
      </c>
      <c r="BK31" s="1479"/>
      <c r="BL31" s="581" t="str">
        <f>+IF(入力シート!$AG204="","",MID(TEXT(入力シート!$AG204,"00#"),入力シート!BI$183,1))</f>
        <v/>
      </c>
      <c r="BM31" s="582" t="str">
        <f>+IF(入力シート!$AG204="","",MID(TEXT(入力シート!$AG204,"00#"),入力シート!BJ$183,1))</f>
        <v/>
      </c>
      <c r="BN31" s="582" t="str">
        <f>+IF(入力シート!$AG204="","",MID(TEXT(入力シート!$AG204,"00#"),入力シート!BK$183,1))</f>
        <v/>
      </c>
      <c r="BO31" s="583" t="s">
        <v>34</v>
      </c>
      <c r="BP31" s="582" t="str">
        <f>+IF(入力シート!$AJ204="","",MID(TEXT(入力シート!$AJ204,"000#"),入力シート!BI$183,1))</f>
        <v/>
      </c>
      <c r="BQ31" s="582" t="str">
        <f>+IF(入力シート!$AJ204="","",MID(TEXT(入力シート!$AJ204,"000#"),入力シート!BJ$183,1))</f>
        <v/>
      </c>
      <c r="BR31" s="582" t="str">
        <f>+IF(入力シート!$AJ204="","",MID(TEXT(入力シート!$AJ204,"000#"),入力シート!BK$183,1))</f>
        <v/>
      </c>
      <c r="BS31" s="582" t="str">
        <f>+IF(入力シート!$AJ204="","",MID(TEXT(入力シート!$AJ204,"000#"),入力シート!BL$183,1))</f>
        <v/>
      </c>
      <c r="BT31" s="1444" t="str">
        <f>+IF(入力シート!$AL204="","",MID(入力シート!$AL204,入力シート!BI$181,1))</f>
        <v/>
      </c>
      <c r="BU31" s="1445"/>
      <c r="BV31" s="1435" t="str">
        <f>+IF(入力シート!$AL204="","",MID(入力シート!$AL204,入力シート!BK$181,1))</f>
        <v/>
      </c>
      <c r="BW31" s="1436"/>
      <c r="BX31" s="1435" t="str">
        <f>+IF(入力シート!$AL204="","",MID(入力シート!$AL204,入力シート!BM$181,1))</f>
        <v/>
      </c>
      <c r="BY31" s="1436"/>
      <c r="BZ31" s="1437" t="str">
        <f>+IF(入力シート!$AL204="","",MID(入力シート!$AL204,入力シート!BO$181,1))</f>
        <v/>
      </c>
      <c r="CA31" s="1438"/>
      <c r="CB31" s="1435" t="str">
        <f>+IF(入力シート!$AL204="","",MID(入力シート!$AL204,入力シート!BQ$181,1))</f>
        <v/>
      </c>
      <c r="CC31" s="1436"/>
      <c r="CD31" s="1435" t="str">
        <f>+IF(入力シート!$AL204="","",MID(入力シート!$AL204,入力シート!BS$181,1))</f>
        <v/>
      </c>
      <c r="CE31" s="1436"/>
      <c r="CF31" s="1437" t="str">
        <f>+IF(入力シート!$AL204="","",MID(入力シート!$AL204,入力シート!BU$181,1))</f>
        <v/>
      </c>
      <c r="CG31" s="1438"/>
      <c r="CH31" s="1435" t="str">
        <f>+IF(入力シート!$AL204="","",MID(入力シート!$AL204,入力シート!BW$181,1))</f>
        <v/>
      </c>
      <c r="CI31" s="1477"/>
    </row>
    <row r="32" spans="1:89" s="436" customFormat="1" ht="23.25" customHeight="1" thickBot="1">
      <c r="B32" s="1451"/>
      <c r="C32" s="1428" t="str">
        <f>+IF(入力シート!F205="","",入力シート!F205)</f>
        <v/>
      </c>
      <c r="D32" s="1428"/>
      <c r="E32" s="1428"/>
      <c r="F32" s="1428"/>
      <c r="G32" s="1428"/>
      <c r="H32" s="1428"/>
      <c r="I32" s="1428"/>
      <c r="J32" s="1428"/>
      <c r="K32" s="362" t="str">
        <f>+IF(入力シート!J205="","",入力シート!J205)</f>
        <v/>
      </c>
      <c r="L32" s="1429" t="str">
        <f>+MID(入力シート!$BI205,入力シート!BI$182,1)</f>
        <v/>
      </c>
      <c r="M32" s="1430"/>
      <c r="N32" s="1431" t="str">
        <f>+MID(入力シート!$BI205,入力シート!BK$182,1)</f>
        <v/>
      </c>
      <c r="O32" s="1432"/>
      <c r="P32" s="1432" t="str">
        <f>+MID(入力シート!$BI205,入力シート!BM$182,1)</f>
        <v/>
      </c>
      <c r="Q32" s="1432"/>
      <c r="R32" s="1433" t="str">
        <f>+MID(入力シート!$BI205,入力シート!BO$182,1)</f>
        <v/>
      </c>
      <c r="S32" s="1434"/>
      <c r="T32" s="1429" t="str">
        <f>+MID(入力シート!$BI205,入力シート!BQ$182,1)</f>
        <v/>
      </c>
      <c r="U32" s="1430"/>
      <c r="V32" s="599" t="str">
        <f>+IF(入力シート!$Q205="","",MID(TEXT(入力シート!$Q205,"00000#"),入力シート!BI$183,1))</f>
        <v/>
      </c>
      <c r="W32" s="600" t="str">
        <f>+IF(入力シート!$Q205="","",MID(TEXT(入力シート!$Q205,"00000#"),入力シート!BJ$183,1))</f>
        <v/>
      </c>
      <c r="X32" s="600" t="str">
        <f>+IF(入力シート!$Q205="","",MID(TEXT(入力シート!$Q205,"00000#"),入力シート!BK$183,1))</f>
        <v/>
      </c>
      <c r="Y32" s="600" t="str">
        <f>+IF(入力シート!$Q205="","",MID(TEXT(入力シート!$Q205,"00000#"),入力シート!BL$183,1))</f>
        <v/>
      </c>
      <c r="Z32" s="600" t="str">
        <f>+IF(入力シート!$Q205="","",MID(TEXT(入力シート!$Q205,"00000#"),入力シート!BM$183,1))</f>
        <v/>
      </c>
      <c r="AA32" s="601" t="str">
        <f>+IF(入力シート!$Q205="","",MID(TEXT(入力シート!$Q205,"00000#"),入力シート!BN$183,1))</f>
        <v/>
      </c>
      <c r="AB32" s="1424" t="str">
        <f>+IF(入力シート!$S204="","",MID(入力シート!$S204,入力シート!CS$181,1))</f>
        <v/>
      </c>
      <c r="AC32" s="1421"/>
      <c r="AD32" s="1473" t="str">
        <f>+IF(入力シート!$S204="","",MID(入力シート!$S204,入力シート!CU$181,1))</f>
        <v/>
      </c>
      <c r="AE32" s="1474"/>
      <c r="AF32" s="1473" t="str">
        <f>+IF(入力シート!$S204="","",MID(入力シート!$S204,入力シート!CW$181,1))</f>
        <v/>
      </c>
      <c r="AG32" s="1474"/>
      <c r="AH32" s="1473" t="str">
        <f>+IF(入力シート!$S204="","",MID(入力シート!$S204,入力シート!CY$181,1))</f>
        <v/>
      </c>
      <c r="AI32" s="1474"/>
      <c r="AJ32" s="1473" t="str">
        <f>+IF(入力シート!$S204="","",MID(入力シート!$S204,入力シート!DA$181,1))</f>
        <v/>
      </c>
      <c r="AK32" s="1474"/>
      <c r="AL32" s="1473" t="str">
        <f>+IF(入力シート!$S204="","",MID(入力シート!$S204,入力シート!DC$181,1))</f>
        <v/>
      </c>
      <c r="AM32" s="1474"/>
      <c r="AN32" s="1473" t="str">
        <f>+IF(入力シート!$S204="","",MID(入力シート!$S204,入力シート!DE$181,1))</f>
        <v/>
      </c>
      <c r="AO32" s="1474"/>
      <c r="AP32" s="1473" t="str">
        <f>+IF(入力シート!$S204="","",MID(入力シート!$S204,入力シート!DG$181,1))</f>
        <v/>
      </c>
      <c r="AQ32" s="1474"/>
      <c r="AR32" s="1473" t="str">
        <f>+IF(入力シート!$S204="","",MID(入力シート!$S204,入力シート!DI$181,1))</f>
        <v/>
      </c>
      <c r="AS32" s="1474"/>
      <c r="AT32" s="1473" t="str">
        <f>+IF(入力シート!$S204="","",MID(入力シート!$S204,入力シート!DK$181,1))</f>
        <v/>
      </c>
      <c r="AU32" s="1474"/>
      <c r="AV32" s="1473" t="str">
        <f>+IF(入力シート!$S204="","",MID(入力シート!$S204,入力シート!DM$181,1))</f>
        <v/>
      </c>
      <c r="AW32" s="1474"/>
      <c r="AX32" s="1473" t="str">
        <f>+IF(入力シート!$S204="","",MID(入力シート!$S204,入力シート!DO$181,1))</f>
        <v/>
      </c>
      <c r="AY32" s="1474"/>
      <c r="AZ32" s="1473" t="str">
        <f>+IF(入力シート!$S204="","",MID(入力シート!$S204,入力シート!DQ$181,1))</f>
        <v/>
      </c>
      <c r="BA32" s="1474"/>
      <c r="BB32" s="1473" t="str">
        <f>+IF(入力シート!$S204="","",MID(入力シート!$S204,入力シート!DS$181,1))</f>
        <v/>
      </c>
      <c r="BC32" s="1474"/>
      <c r="BD32" s="1473" t="str">
        <f>+IF(入力シート!$S204="","",MID(入力シート!$S204,入力シート!DU$181,1))</f>
        <v/>
      </c>
      <c r="BE32" s="1474"/>
      <c r="BF32" s="1473" t="str">
        <f>+IF(入力シート!$S204="","",MID(入力シート!$S204,入力シート!DW$181,1))</f>
        <v/>
      </c>
      <c r="BG32" s="1474"/>
      <c r="BH32" s="1473" t="str">
        <f>+IF(入力シート!$S204="","",MID(入力シート!$S204,入力シート!DY$181,1))</f>
        <v/>
      </c>
      <c r="BI32" s="1474"/>
      <c r="BJ32" s="1475" t="str">
        <f>+IF(入力シート!$S204="","",MID(入力シート!$S204,入力シート!EA$181,1))</f>
        <v/>
      </c>
      <c r="BK32" s="1476"/>
      <c r="BL32" s="1417" t="str">
        <f>+IF(入力シート!$BJ204="","",MID(入力シート!$BJ204,入力シート!BI$181,1))</f>
        <v>　</v>
      </c>
      <c r="BM32" s="1418"/>
      <c r="BN32" s="1413" t="str">
        <f>+IF(入力シート!$BJ204="","",MID(入力シート!$BJ204,入力シート!BK$181,1))</f>
        <v/>
      </c>
      <c r="BO32" s="1414"/>
      <c r="BP32" s="1419" t="str">
        <f>+IF(入力シート!$BJ204="","",MID(入力シート!$BJ204,入力シート!BM$181,1))</f>
        <v/>
      </c>
      <c r="BQ32" s="1420"/>
      <c r="BR32" s="1413" t="str">
        <f>+IF(入力シート!$BJ204="","",MID(入力シート!$BJ204,入力シート!BO$181,1))</f>
        <v/>
      </c>
      <c r="BS32" s="1414"/>
      <c r="BT32" s="1413" t="str">
        <f>+IF(入力シート!$BJ204="","",MID(入力シート!$BJ204,入力シート!BQ$181,1))</f>
        <v/>
      </c>
      <c r="BU32" s="1414"/>
      <c r="BV32" s="1419" t="str">
        <f>+IF(入力シート!$BJ204="","",MID(入力シート!$BJ204,入力シート!BS$181,1))</f>
        <v/>
      </c>
      <c r="BW32" s="1420"/>
      <c r="BX32" s="1413" t="str">
        <f>+IF(入力シート!$BJ204="","",MID(入力シート!$BJ204,入力シート!BU$181,1))</f>
        <v/>
      </c>
      <c r="BY32" s="1414"/>
      <c r="BZ32" s="1413" t="str">
        <f>+IF(入力シート!$BJ204="","",MID(入力シート!$BJ204,入力シート!BW$181,1))</f>
        <v/>
      </c>
      <c r="CA32" s="1414"/>
      <c r="CB32" s="1413" t="str">
        <f>+IF(入力シート!$BJ204="","",MID(入力シート!$BJ204,入力シート!BY$181,1))</f>
        <v/>
      </c>
      <c r="CC32" s="1414"/>
      <c r="CD32" s="1413" t="str">
        <f>+IF(入力シート!$BJ204="","",MID(入力シート!$BJ204,入力シート!CA$181,1))</f>
        <v/>
      </c>
      <c r="CE32" s="1414"/>
      <c r="CF32" s="1413" t="str">
        <f>+IF(入力シート!$BJ204="","",MID(入力シート!$BJ204,入力シート!CC$181,1))</f>
        <v/>
      </c>
      <c r="CG32" s="1414"/>
      <c r="CH32" s="1413" t="str">
        <f>+IF(入力シート!$BJ204="","",MID(入力シート!$BJ204,入力シート!CE$181,1))</f>
        <v/>
      </c>
      <c r="CI32" s="1471"/>
    </row>
    <row r="33" spans="1:110" s="436" customFormat="1" ht="23.25" customHeight="1">
      <c r="C33" s="442"/>
      <c r="D33" s="442"/>
      <c r="E33" s="442"/>
      <c r="F33" s="442"/>
      <c r="G33" s="442"/>
      <c r="H33" s="442"/>
      <c r="I33" s="588"/>
      <c r="J33" s="588"/>
      <c r="K33" s="589"/>
      <c r="L33" s="589"/>
      <c r="M33" s="589"/>
      <c r="N33" s="589"/>
      <c r="O33" s="589"/>
      <c r="P33" s="589"/>
      <c r="Q33" s="589"/>
      <c r="R33" s="589"/>
      <c r="S33" s="590"/>
      <c r="T33" s="590"/>
      <c r="U33" s="590"/>
      <c r="V33" s="590"/>
      <c r="W33" s="590"/>
      <c r="X33" s="591"/>
      <c r="Y33" s="591"/>
      <c r="Z33" s="591"/>
      <c r="AA33" s="590"/>
      <c r="AB33" s="442"/>
      <c r="AC33" s="442"/>
      <c r="AD33" s="442"/>
      <c r="AE33" s="442"/>
      <c r="AF33" s="442"/>
      <c r="AG33" s="592"/>
      <c r="AH33" s="592"/>
      <c r="AI33" s="442"/>
      <c r="AJ33" s="592"/>
      <c r="AK33" s="592"/>
      <c r="AL33" s="442"/>
      <c r="AM33" s="592"/>
      <c r="AN33" s="592"/>
      <c r="AO33" s="442"/>
      <c r="AP33" s="442"/>
      <c r="AQ33" s="442"/>
      <c r="AR33" s="442"/>
      <c r="AS33" s="442"/>
      <c r="AT33" s="442"/>
      <c r="AU33" s="442"/>
      <c r="AV33" s="442"/>
      <c r="AW33" s="442"/>
      <c r="AX33" s="442"/>
      <c r="AY33" s="442"/>
      <c r="AZ33" s="442"/>
      <c r="BA33" s="442"/>
      <c r="BB33" s="442"/>
      <c r="BC33" s="442"/>
      <c r="BD33" s="442"/>
      <c r="BE33" s="442"/>
      <c r="BF33" s="442"/>
      <c r="BG33" s="442"/>
      <c r="BH33" s="442"/>
      <c r="BI33" s="442"/>
      <c r="BJ33" s="442"/>
      <c r="BK33" s="442"/>
      <c r="BL33" s="442"/>
      <c r="BM33" s="442"/>
      <c r="BN33" s="442"/>
      <c r="BO33" s="442"/>
      <c r="BP33" s="442"/>
      <c r="BQ33" s="442"/>
      <c r="BR33" s="442"/>
      <c r="BS33" s="442"/>
      <c r="BT33" s="442"/>
      <c r="BU33" s="442"/>
      <c r="BV33" s="442"/>
      <c r="BW33" s="442"/>
      <c r="BX33" s="442"/>
      <c r="BY33" s="442"/>
      <c r="BZ33" s="442"/>
      <c r="CA33" s="442"/>
      <c r="CB33" s="442"/>
      <c r="CC33" s="442"/>
      <c r="CD33" s="442"/>
      <c r="CE33" s="442"/>
      <c r="CF33" s="442"/>
      <c r="CG33" s="442"/>
      <c r="CH33" s="442"/>
      <c r="CI33" s="442"/>
    </row>
    <row r="34" spans="1:110" s="574" customFormat="1" ht="23.25" customHeight="1" thickBot="1">
      <c r="A34" s="1472" t="s">
        <v>740</v>
      </c>
      <c r="B34" s="1472"/>
      <c r="C34" s="1472"/>
      <c r="D34" s="1472"/>
      <c r="E34" s="1472"/>
      <c r="F34" s="1472"/>
      <c r="G34" s="1472"/>
      <c r="H34" s="1472"/>
      <c r="I34" s="1472"/>
      <c r="J34" s="1472"/>
      <c r="K34" s="1472"/>
      <c r="L34" s="1472"/>
      <c r="M34" s="1472"/>
      <c r="N34" s="1472"/>
      <c r="O34" s="1472"/>
      <c r="P34" s="1472"/>
      <c r="Q34" s="1472"/>
      <c r="R34" s="1472"/>
      <c r="S34" s="1472"/>
      <c r="T34" s="1472"/>
      <c r="U34" s="1472"/>
      <c r="V34" s="1472"/>
      <c r="W34" s="1472"/>
      <c r="X34" s="1472"/>
      <c r="Y34" s="1472"/>
      <c r="Z34" s="1472"/>
      <c r="AA34" s="1472"/>
      <c r="AB34" s="1472"/>
      <c r="AC34" s="1472"/>
      <c r="AD34" s="1472"/>
      <c r="AE34" s="1472"/>
      <c r="AF34" s="1472"/>
      <c r="AG34" s="1472"/>
      <c r="AH34" s="1472"/>
      <c r="AI34" s="1472"/>
      <c r="AJ34" s="1472"/>
      <c r="AK34" s="1472"/>
      <c r="AL34" s="1472"/>
      <c r="AM34" s="1472"/>
      <c r="AN34" s="1472"/>
      <c r="AO34" s="1472"/>
      <c r="AP34" s="1472"/>
      <c r="AQ34" s="1472"/>
      <c r="AR34" s="1472"/>
      <c r="AS34" s="1472"/>
      <c r="AT34" s="1472"/>
      <c r="AU34" s="1472"/>
      <c r="AV34" s="1472"/>
      <c r="AW34" s="1472"/>
      <c r="AX34" s="1472"/>
      <c r="AY34" s="1472"/>
      <c r="AZ34" s="1472"/>
      <c r="BA34" s="1472"/>
      <c r="BB34" s="1472"/>
      <c r="BC34" s="1472"/>
      <c r="BD34" s="1472"/>
      <c r="BE34" s="1472"/>
      <c r="BF34" s="1472"/>
      <c r="BG34" s="1472"/>
      <c r="BH34" s="1472"/>
      <c r="BI34" s="1472"/>
      <c r="BJ34" s="1472"/>
      <c r="BK34" s="1472"/>
    </row>
    <row r="35" spans="1:110" s="574" customFormat="1" ht="23.25" customHeight="1">
      <c r="B35" s="1464"/>
      <c r="C35" s="1459" t="s">
        <v>96</v>
      </c>
      <c r="D35" s="1459"/>
      <c r="E35" s="1459"/>
      <c r="F35" s="1459"/>
      <c r="G35" s="1459"/>
      <c r="H35" s="1459"/>
      <c r="I35" s="1459"/>
      <c r="J35" s="1459"/>
      <c r="K35" s="1466" t="s">
        <v>97</v>
      </c>
      <c r="L35" s="1466"/>
      <c r="M35" s="1466"/>
      <c r="N35" s="1466"/>
      <c r="O35" s="1466"/>
      <c r="P35" s="1466"/>
      <c r="Q35" s="1466"/>
      <c r="R35" s="1466"/>
      <c r="S35" s="1466"/>
      <c r="T35" s="1466"/>
      <c r="U35" s="1466"/>
      <c r="V35" s="1466"/>
      <c r="W35" s="1466"/>
      <c r="X35" s="1466"/>
      <c r="Y35" s="1466"/>
      <c r="Z35" s="1466"/>
      <c r="AA35" s="1466"/>
      <c r="AB35" s="1468" t="s">
        <v>736</v>
      </c>
      <c r="AC35" s="1468"/>
      <c r="AD35" s="1468"/>
      <c r="AE35" s="1468"/>
      <c r="AF35" s="1468"/>
      <c r="AG35" s="1468"/>
      <c r="AH35" s="1468"/>
      <c r="AI35" s="1468"/>
      <c r="AJ35" s="1468"/>
      <c r="AK35" s="1468"/>
      <c r="AL35" s="1468"/>
      <c r="AM35" s="1468"/>
      <c r="AN35" s="1468"/>
      <c r="AO35" s="1468"/>
      <c r="AP35" s="1468"/>
      <c r="AQ35" s="1468"/>
      <c r="AR35" s="1468"/>
      <c r="AS35" s="1468"/>
      <c r="AT35" s="1468"/>
      <c r="AU35" s="1468"/>
      <c r="AV35" s="1468"/>
      <c r="AW35" s="1468"/>
      <c r="AX35" s="1468"/>
      <c r="AY35" s="1468"/>
      <c r="AZ35" s="1468"/>
      <c r="BA35" s="1468"/>
      <c r="BB35" s="1468"/>
      <c r="BC35" s="1468"/>
      <c r="BD35" s="1468"/>
      <c r="BE35" s="1468"/>
      <c r="BF35" s="1468"/>
      <c r="BG35" s="1468"/>
      <c r="BH35" s="1468"/>
      <c r="BI35" s="1468"/>
      <c r="BJ35" s="1468"/>
      <c r="BK35" s="1468"/>
      <c r="BL35" s="1470" t="s">
        <v>30</v>
      </c>
      <c r="BM35" s="1470"/>
      <c r="BN35" s="1470"/>
      <c r="BO35" s="1470"/>
      <c r="BP35" s="1470"/>
      <c r="BQ35" s="1470"/>
      <c r="BR35" s="1470"/>
      <c r="BS35" s="1470"/>
      <c r="BT35" s="1470" t="s">
        <v>737</v>
      </c>
      <c r="BU35" s="1470"/>
      <c r="BV35" s="1470"/>
      <c r="BW35" s="1470"/>
      <c r="BX35" s="1470"/>
      <c r="BY35" s="1470"/>
      <c r="BZ35" s="1470"/>
      <c r="CA35" s="1470"/>
      <c r="CB35" s="1470"/>
      <c r="CC35" s="1470"/>
      <c r="CD35" s="1470"/>
      <c r="CE35" s="1470"/>
      <c r="CF35" s="1470"/>
      <c r="CG35" s="1470"/>
      <c r="CH35" s="1470"/>
      <c r="CI35" s="1482"/>
    </row>
    <row r="36" spans="1:110" s="574" customFormat="1" ht="23.25" customHeight="1" thickBot="1">
      <c r="B36" s="1465"/>
      <c r="C36" s="1462"/>
      <c r="D36" s="1462"/>
      <c r="E36" s="1462"/>
      <c r="F36" s="1462"/>
      <c r="G36" s="1462"/>
      <c r="H36" s="1462"/>
      <c r="I36" s="1462"/>
      <c r="J36" s="1462"/>
      <c r="K36" s="1467"/>
      <c r="L36" s="1467"/>
      <c r="M36" s="1467"/>
      <c r="N36" s="1467"/>
      <c r="O36" s="1467"/>
      <c r="P36" s="1467"/>
      <c r="Q36" s="1467"/>
      <c r="R36" s="1467"/>
      <c r="S36" s="1467"/>
      <c r="T36" s="1467"/>
      <c r="U36" s="1467"/>
      <c r="V36" s="1467"/>
      <c r="W36" s="1467"/>
      <c r="X36" s="1467"/>
      <c r="Y36" s="1467"/>
      <c r="Z36" s="1467"/>
      <c r="AA36" s="1467"/>
      <c r="AB36" s="1469"/>
      <c r="AC36" s="1469"/>
      <c r="AD36" s="1469"/>
      <c r="AE36" s="1469"/>
      <c r="AF36" s="1469"/>
      <c r="AG36" s="1469"/>
      <c r="AH36" s="1469"/>
      <c r="AI36" s="1469"/>
      <c r="AJ36" s="1469"/>
      <c r="AK36" s="1469"/>
      <c r="AL36" s="1469"/>
      <c r="AM36" s="1469"/>
      <c r="AN36" s="1469"/>
      <c r="AO36" s="1469"/>
      <c r="AP36" s="1469"/>
      <c r="AQ36" s="1469"/>
      <c r="AR36" s="1469"/>
      <c r="AS36" s="1469"/>
      <c r="AT36" s="1469"/>
      <c r="AU36" s="1469"/>
      <c r="AV36" s="1469"/>
      <c r="AW36" s="1469"/>
      <c r="AX36" s="1469"/>
      <c r="AY36" s="1469"/>
      <c r="AZ36" s="1469"/>
      <c r="BA36" s="1469"/>
      <c r="BB36" s="1469"/>
      <c r="BC36" s="1469"/>
      <c r="BD36" s="1469"/>
      <c r="BE36" s="1469"/>
      <c r="BF36" s="1469"/>
      <c r="BG36" s="1469"/>
      <c r="BH36" s="1469"/>
      <c r="BI36" s="1469"/>
      <c r="BJ36" s="1469"/>
      <c r="BK36" s="1469"/>
      <c r="BL36" s="1483" t="s">
        <v>738</v>
      </c>
      <c r="BM36" s="1483"/>
      <c r="BN36" s="1483"/>
      <c r="BO36" s="1483"/>
      <c r="BP36" s="1483"/>
      <c r="BQ36" s="1483"/>
      <c r="BR36" s="1483"/>
      <c r="BS36" s="1483"/>
      <c r="BT36" s="1483"/>
      <c r="BU36" s="1483"/>
      <c r="BV36" s="1483"/>
      <c r="BW36" s="1483"/>
      <c r="BX36" s="1483"/>
      <c r="BY36" s="1483"/>
      <c r="BZ36" s="1483"/>
      <c r="CA36" s="1483"/>
      <c r="CB36" s="1483"/>
      <c r="CC36" s="1483"/>
      <c r="CD36" s="1483"/>
      <c r="CE36" s="1483"/>
      <c r="CF36" s="1483"/>
      <c r="CG36" s="1483"/>
      <c r="CH36" s="1483"/>
      <c r="CI36" s="1484"/>
    </row>
    <row r="37" spans="1:110" s="574" customFormat="1" ht="23.25" customHeight="1">
      <c r="B37" s="1450">
        <v>1</v>
      </c>
      <c r="C37" s="1452" t="str">
        <f>+IF(入力シート!F210="","",入力シート!F210)</f>
        <v/>
      </c>
      <c r="D37" s="1452"/>
      <c r="E37" s="1452"/>
      <c r="F37" s="1452"/>
      <c r="G37" s="1452"/>
      <c r="H37" s="1452"/>
      <c r="I37" s="1452"/>
      <c r="J37" s="1452"/>
      <c r="K37" s="364" t="str">
        <f>+IF(入力シート!J210="","",入力シート!J210)</f>
        <v/>
      </c>
      <c r="L37" s="1453" t="str">
        <f>+MID(入力シート!$BI210,入力シート!BI$182,1)</f>
        <v/>
      </c>
      <c r="M37" s="1454"/>
      <c r="N37" s="1455" t="str">
        <f>+MID(入力シート!$BI210,入力シート!BK$182,1)</f>
        <v/>
      </c>
      <c r="O37" s="1456"/>
      <c r="P37" s="1457" t="str">
        <f>+MID(入力シート!$BI210,入力シート!BM$182,1)</f>
        <v/>
      </c>
      <c r="Q37" s="1457"/>
      <c r="R37" s="1448" t="str">
        <f>+MID(入力シート!$BI210,入力シート!BO$182,1)</f>
        <v/>
      </c>
      <c r="S37" s="1448"/>
      <c r="T37" s="1447" t="str">
        <f>+MID(入力シート!$BI210,入力シート!BQ$182,1)</f>
        <v/>
      </c>
      <c r="U37" s="1448"/>
      <c r="V37" s="587" t="str">
        <f>+IF(入力シート!$Q210="","",MID(TEXT(入力シート!$Q210,"00000#"),入力シート!BI$183,1))</f>
        <v/>
      </c>
      <c r="W37" s="579" t="str">
        <f>+IF(入力シート!$Q210="","",MID(TEXT(入力シート!$Q210,"00000#"),入力シート!BJ$183,1))</f>
        <v/>
      </c>
      <c r="X37" s="579" t="str">
        <f>+IF(入力シート!$Q210="","",MID(TEXT(入力シート!$Q210,"00000#"),入力シート!BK$183,1))</f>
        <v/>
      </c>
      <c r="Y37" s="579" t="str">
        <f>+IF(入力シート!$Q210="","",MID(TEXT(入力シート!$Q210,"00000#"),入力シート!BL$183,1))</f>
        <v/>
      </c>
      <c r="Z37" s="579" t="str">
        <f>+IF(入力シート!$Q210="","",MID(TEXT(入力シート!$Q210,"00000#"),入力シート!BM$183,1))</f>
        <v/>
      </c>
      <c r="AA37" s="580" t="str">
        <f>+IF(入力シート!$Q210="","",MID(TEXT(入力シート!$Q210,"00000#"),入力シート!BN$183,1))</f>
        <v/>
      </c>
      <c r="AB37" s="1449" t="str">
        <f>+IF(入力シート!$S210="","",MID(入力シート!$S210,入力シート!BI$181,1))</f>
        <v/>
      </c>
      <c r="AC37" s="1446"/>
      <c r="AD37" s="1480" t="str">
        <f>+IF(入力シート!$S210="","",MID(入力シート!$S210,入力シート!BK$181,1))</f>
        <v/>
      </c>
      <c r="AE37" s="1481"/>
      <c r="AF37" s="1480" t="str">
        <f>+IF(入力シート!$S210="","",MID(入力シート!$S210,入力シート!BM$181,1))</f>
        <v/>
      </c>
      <c r="AG37" s="1481"/>
      <c r="AH37" s="1480" t="str">
        <f>+IF(入力シート!$S210="","",MID(入力シート!$S210,入力シート!BO$181,1))</f>
        <v/>
      </c>
      <c r="AI37" s="1481"/>
      <c r="AJ37" s="1480" t="str">
        <f>+IF(入力シート!$S210="","",MID(入力シート!$S210,入力シート!BQ$181,1))</f>
        <v/>
      </c>
      <c r="AK37" s="1481"/>
      <c r="AL37" s="1480" t="str">
        <f>+IF(入力シート!$S210="","",MID(入力シート!$S210,入力シート!BS$181,1))</f>
        <v/>
      </c>
      <c r="AM37" s="1481"/>
      <c r="AN37" s="1480" t="str">
        <f>+IF(入力シート!$S210="","",MID(入力シート!$S210,入力シート!BU$181,1))</f>
        <v/>
      </c>
      <c r="AO37" s="1481"/>
      <c r="AP37" s="1480" t="str">
        <f>+IF(入力シート!$S210="","",MID(入力シート!$S210,入力シート!BW$181,1))</f>
        <v/>
      </c>
      <c r="AQ37" s="1481"/>
      <c r="AR37" s="1480" t="str">
        <f>+IF(入力シート!$S210="","",MID(入力シート!$S210,入力シート!BY$181,1))</f>
        <v/>
      </c>
      <c r="AS37" s="1481"/>
      <c r="AT37" s="1480" t="str">
        <f>+IF(入力シート!$S210="","",MID(入力シート!$S210,入力シート!CA$181,1))</f>
        <v/>
      </c>
      <c r="AU37" s="1481"/>
      <c r="AV37" s="1480" t="str">
        <f>+IF(入力シート!$S210="","",MID(入力シート!$S210,入力シート!CC$181,1))</f>
        <v/>
      </c>
      <c r="AW37" s="1481"/>
      <c r="AX37" s="1480" t="str">
        <f>+IF(入力シート!$S210="","",MID(入力シート!$S210,入力シート!CE$181,1))</f>
        <v/>
      </c>
      <c r="AY37" s="1481"/>
      <c r="AZ37" s="1480" t="str">
        <f>+IF(入力シート!$S210="","",MID(入力シート!$S210,入力シート!CG$181,1))</f>
        <v/>
      </c>
      <c r="BA37" s="1481"/>
      <c r="BB37" s="1480" t="str">
        <f>+IF(入力シート!$S210="","",MID(入力シート!$S210,入力シート!CI$181,1))</f>
        <v/>
      </c>
      <c r="BC37" s="1481"/>
      <c r="BD37" s="1480" t="str">
        <f>+IF(入力シート!$S210="","",MID(入力シート!$S210,入力シート!CK$181,1))</f>
        <v/>
      </c>
      <c r="BE37" s="1481"/>
      <c r="BF37" s="1480" t="str">
        <f>+IF(入力シート!$S210="","",MID(入力シート!$S210,入力シート!CM$181,1))</f>
        <v/>
      </c>
      <c r="BG37" s="1481"/>
      <c r="BH37" s="1480" t="str">
        <f>+IF(入力シート!$S210="","",MID(入力シート!$S210,入力シート!CO$181,1))</f>
        <v/>
      </c>
      <c r="BI37" s="1481"/>
      <c r="BJ37" s="1478" t="str">
        <f>+IF(入力シート!$S210="","",MID(入力シート!$S210,入力シート!CQ$181,1))</f>
        <v/>
      </c>
      <c r="BK37" s="1479"/>
      <c r="BL37" s="581" t="str">
        <f>+IF(入力シート!$AG210="","",MID(TEXT(入力シート!$AG210,"00#"),入力シート!BI$183,1))</f>
        <v/>
      </c>
      <c r="BM37" s="582" t="str">
        <f>+IF(入力シート!$AG210="","",MID(TEXT(入力シート!$AG210,"00#"),入力シート!BJ$183,1))</f>
        <v/>
      </c>
      <c r="BN37" s="582" t="str">
        <f>+IF(入力シート!$AG210="","",MID(TEXT(入力シート!$AG210,"00#"),入力シート!BK$183,1))</f>
        <v/>
      </c>
      <c r="BO37" s="583" t="s">
        <v>2033</v>
      </c>
      <c r="BP37" s="582" t="str">
        <f>+IF(入力シート!$AJ210="","",MID(TEXT(入力シート!$AJ210,"000#"),入力シート!BI$183,1))</f>
        <v/>
      </c>
      <c r="BQ37" s="582" t="str">
        <f>+IF(入力シート!$AJ210="","",MID(TEXT(入力シート!$AJ210,"000#"),入力シート!BJ$183,1))</f>
        <v/>
      </c>
      <c r="BR37" s="582" t="str">
        <f>+IF(入力シート!$AJ210="","",MID(TEXT(入力シート!$AJ210,"000#"),入力シート!BK$183,1))</f>
        <v/>
      </c>
      <c r="BS37" s="582" t="str">
        <f>+IF(入力シート!$AJ210="","",MID(TEXT(入力シート!$AJ210,"000#"),入力シート!BL$183,1))</f>
        <v/>
      </c>
      <c r="BT37" s="1444" t="str">
        <f>+IF(入力シート!$AL210="","",MID(入力シート!$AL210,入力シート!BI$181,1))</f>
        <v/>
      </c>
      <c r="BU37" s="1445"/>
      <c r="BV37" s="1435" t="str">
        <f>+IF(入力シート!$AL210="","",MID(入力シート!$AL210,入力シート!BK$181,1))</f>
        <v/>
      </c>
      <c r="BW37" s="1436"/>
      <c r="BX37" s="1435" t="str">
        <f>+IF(入力シート!$AL210="","",MID(入力シート!$AL210,入力シート!BM$181,1))</f>
        <v/>
      </c>
      <c r="BY37" s="1436"/>
      <c r="BZ37" s="1437" t="str">
        <f>+IF(入力シート!$AL210="","",MID(入力シート!$AL210,入力シート!BO$181,1))</f>
        <v/>
      </c>
      <c r="CA37" s="1438"/>
      <c r="CB37" s="1435" t="str">
        <f>+IF(入力シート!$AL210="","",MID(入力シート!$AL210,入力シート!BQ$181,1))</f>
        <v/>
      </c>
      <c r="CC37" s="1436"/>
      <c r="CD37" s="1435" t="str">
        <f>+IF(入力シート!$AL210="","",MID(入力シート!$AL210,入力シート!BS$181,1))</f>
        <v/>
      </c>
      <c r="CE37" s="1436"/>
      <c r="CF37" s="1437" t="str">
        <f>+IF(入力シート!$AL210="","",MID(入力シート!$AL210,入力シート!BU$181,1))</f>
        <v/>
      </c>
      <c r="CG37" s="1438"/>
      <c r="CH37" s="1435" t="str">
        <f>+IF(入力シート!$AL210="","",MID(入力シート!$AL210,入力シート!BW$181,1))</f>
        <v/>
      </c>
      <c r="CI37" s="1477"/>
    </row>
    <row r="38" spans="1:110" s="436" customFormat="1" ht="23.25" customHeight="1" thickBot="1">
      <c r="B38" s="1451"/>
      <c r="C38" s="1428" t="str">
        <f>+IF(入力シート!F211="","",入力シート!F211)</f>
        <v/>
      </c>
      <c r="D38" s="1428"/>
      <c r="E38" s="1428"/>
      <c r="F38" s="1428"/>
      <c r="G38" s="1428"/>
      <c r="H38" s="1428"/>
      <c r="I38" s="1428"/>
      <c r="J38" s="1428"/>
      <c r="K38" s="362" t="str">
        <f>+IF(入力シート!J211="","",入力シート!J211)</f>
        <v/>
      </c>
      <c r="L38" s="1429" t="str">
        <f>+MID(入力シート!$BI211,入力シート!BI$182,1)</f>
        <v/>
      </c>
      <c r="M38" s="1430"/>
      <c r="N38" s="1431" t="str">
        <f>+MID(入力シート!$BI211,入力シート!BK$182,1)</f>
        <v/>
      </c>
      <c r="O38" s="1432"/>
      <c r="P38" s="1432" t="str">
        <f>+MID(入力シート!$BI211,入力シート!BM$182,1)</f>
        <v/>
      </c>
      <c r="Q38" s="1432"/>
      <c r="R38" s="1433" t="str">
        <f>+MID(入力シート!$BI211,入力シート!BO$182,1)</f>
        <v/>
      </c>
      <c r="S38" s="1434"/>
      <c r="T38" s="1429" t="str">
        <f>+MID(入力シート!$BI211,入力シート!BQ$182,1)</f>
        <v/>
      </c>
      <c r="U38" s="1430"/>
      <c r="V38" s="584" t="str">
        <f>+IF(入力シート!$Q211="","",MID(TEXT(入力シート!$Q211,"00000#"),入力シート!BI$183,1))</f>
        <v/>
      </c>
      <c r="W38" s="585" t="str">
        <f>+IF(入力シート!$Q211="","",MID(TEXT(入力シート!$Q211,"00000#"),入力シート!BJ$183,1))</f>
        <v/>
      </c>
      <c r="X38" s="585" t="str">
        <f>+IF(入力シート!$Q211="","",MID(TEXT(入力シート!$Q211,"00000#"),入力シート!BK$183,1))</f>
        <v/>
      </c>
      <c r="Y38" s="585" t="str">
        <f>+IF(入力シート!$Q211="","",MID(TEXT(入力シート!$Q211,"00000#"),入力シート!BL$183,1))</f>
        <v/>
      </c>
      <c r="Z38" s="585" t="str">
        <f>+IF(入力シート!$Q211="","",MID(TEXT(入力シート!$Q211,"00000#"),入力シート!BM$183,1))</f>
        <v/>
      </c>
      <c r="AA38" s="586" t="str">
        <f>+IF(入力シート!$Q211="","",MID(TEXT(入力シート!$Q211,"00000#"),入力シート!BN$183,1))</f>
        <v/>
      </c>
      <c r="AB38" s="1424" t="str">
        <f>+IF(入力シート!$S210="","",MID(入力シート!$S210,入力シート!CS$181,1))</f>
        <v/>
      </c>
      <c r="AC38" s="1421"/>
      <c r="AD38" s="1473" t="str">
        <f>+IF(入力シート!$S210="","",MID(入力シート!$S210,入力シート!CU$181,1))</f>
        <v/>
      </c>
      <c r="AE38" s="1474"/>
      <c r="AF38" s="1473" t="str">
        <f>+IF(入力シート!$S210="","",MID(入力シート!$S210,入力シート!CW$181,1))</f>
        <v/>
      </c>
      <c r="AG38" s="1474"/>
      <c r="AH38" s="1473" t="str">
        <f>+IF(入力シート!$S210="","",MID(入力シート!$S210,入力シート!CY$181,1))</f>
        <v/>
      </c>
      <c r="AI38" s="1474"/>
      <c r="AJ38" s="1473" t="str">
        <f>+IF(入力シート!$S210="","",MID(入力シート!$S210,入力シート!DA$181,1))</f>
        <v/>
      </c>
      <c r="AK38" s="1474"/>
      <c r="AL38" s="1473" t="str">
        <f>+IF(入力シート!$S210="","",MID(入力シート!$S210,入力シート!DC$181,1))</f>
        <v/>
      </c>
      <c r="AM38" s="1474"/>
      <c r="AN38" s="1473" t="str">
        <f>+IF(入力シート!$S210="","",MID(入力シート!$S210,入力シート!DE$181,1))</f>
        <v/>
      </c>
      <c r="AO38" s="1474"/>
      <c r="AP38" s="1473" t="str">
        <f>+IF(入力シート!$S210="","",MID(入力シート!$S210,入力シート!DG$181,1))</f>
        <v/>
      </c>
      <c r="AQ38" s="1474"/>
      <c r="AR38" s="1473" t="str">
        <f>+IF(入力シート!$S210="","",MID(入力シート!$S210,入力シート!DI$181,1))</f>
        <v/>
      </c>
      <c r="AS38" s="1474"/>
      <c r="AT38" s="1473" t="str">
        <f>+IF(入力シート!$S210="","",MID(入力シート!$S210,入力シート!DK$181,1))</f>
        <v/>
      </c>
      <c r="AU38" s="1474"/>
      <c r="AV38" s="1473" t="str">
        <f>+IF(入力シート!$S210="","",MID(入力シート!$S210,入力シート!DM$181,1))</f>
        <v/>
      </c>
      <c r="AW38" s="1474"/>
      <c r="AX38" s="1473" t="str">
        <f>+IF(入力シート!$S210="","",MID(入力シート!$S210,入力シート!DO$181,1))</f>
        <v/>
      </c>
      <c r="AY38" s="1474"/>
      <c r="AZ38" s="1473" t="str">
        <f>+IF(入力シート!$S210="","",MID(入力シート!$S210,入力シート!DQ$181,1))</f>
        <v/>
      </c>
      <c r="BA38" s="1474"/>
      <c r="BB38" s="1473" t="str">
        <f>+IF(入力シート!$S210="","",MID(入力シート!$S210,入力シート!DS$181,1))</f>
        <v/>
      </c>
      <c r="BC38" s="1474"/>
      <c r="BD38" s="1473" t="str">
        <f>+IF(入力シート!$S210="","",MID(入力シート!$S210,入力シート!DU$181,1))</f>
        <v/>
      </c>
      <c r="BE38" s="1474"/>
      <c r="BF38" s="1473" t="str">
        <f>+IF(入力シート!$S210="","",MID(入力シート!$S210,入力シート!DW$181,1))</f>
        <v/>
      </c>
      <c r="BG38" s="1474"/>
      <c r="BH38" s="1473" t="str">
        <f>+IF(入力シート!$S210="","",MID(入力シート!$S210,入力シート!DY$181,1))</f>
        <v/>
      </c>
      <c r="BI38" s="1474"/>
      <c r="BJ38" s="1475" t="str">
        <f>+IF(入力シート!$S210="","",MID(入力シート!$S210,入力シート!EA$181,1))</f>
        <v/>
      </c>
      <c r="BK38" s="1476"/>
      <c r="BL38" s="1417" t="str">
        <f>+IF(入力シート!$BJ210="","",MID(入力シート!$BJ210,入力シート!BI$181,1))</f>
        <v>　</v>
      </c>
      <c r="BM38" s="1418"/>
      <c r="BN38" s="1413" t="str">
        <f>+IF(入力シート!$BJ210="","",MID(入力シート!$BJ210,入力シート!BK$181,1))</f>
        <v/>
      </c>
      <c r="BO38" s="1414"/>
      <c r="BP38" s="1419" t="str">
        <f>+IF(入力シート!$BJ210="","",MID(入力シート!$BJ210,入力シート!BM$181,1))</f>
        <v/>
      </c>
      <c r="BQ38" s="1420"/>
      <c r="BR38" s="1413" t="str">
        <f>+IF(入力シート!$BJ210="","",MID(入力シート!$BJ210,入力シート!BO$181,1))</f>
        <v/>
      </c>
      <c r="BS38" s="1414"/>
      <c r="BT38" s="1413" t="str">
        <f>+IF(入力シート!$BJ210="","",MID(入力シート!$BJ210,入力シート!BQ$181,1))</f>
        <v/>
      </c>
      <c r="BU38" s="1414"/>
      <c r="BV38" s="1419" t="str">
        <f>+IF(入力シート!$BJ210="","",MID(入力シート!$BJ210,入力シート!BS$181,1))</f>
        <v/>
      </c>
      <c r="BW38" s="1420"/>
      <c r="BX38" s="1413" t="str">
        <f>+IF(入力シート!$BJ210="","",MID(入力シート!$BJ210,入力シート!BU$181,1))</f>
        <v/>
      </c>
      <c r="BY38" s="1414"/>
      <c r="BZ38" s="1413" t="str">
        <f>+IF(入力シート!$BJ210="","",MID(入力シート!$BJ210,入力シート!BW$181,1))</f>
        <v/>
      </c>
      <c r="CA38" s="1414"/>
      <c r="CB38" s="1413" t="str">
        <f>+IF(入力シート!$BJ210="","",MID(入力シート!$BJ210,入力シート!BY$181,1))</f>
        <v/>
      </c>
      <c r="CC38" s="1414"/>
      <c r="CD38" s="1413" t="str">
        <f>+IF(入力シート!$BJ210="","",MID(入力シート!$BJ210,入力シート!CA$181,1))</f>
        <v/>
      </c>
      <c r="CE38" s="1414"/>
      <c r="CF38" s="1413" t="str">
        <f>+IF(入力シート!$BJ210="","",MID(入力シート!$BJ210,入力シート!CC$181,1))</f>
        <v/>
      </c>
      <c r="CG38" s="1414"/>
      <c r="CH38" s="1413" t="str">
        <f>+IF(入力シート!$BJ210="","",MID(入力シート!$BJ210,入力シート!CE$181,1))</f>
        <v/>
      </c>
      <c r="CI38" s="1471"/>
    </row>
    <row r="39" spans="1:110" s="436" customFormat="1" ht="23.25" customHeight="1">
      <c r="B39" s="1450">
        <v>2</v>
      </c>
      <c r="C39" s="1452" t="str">
        <f>+IF(入力シート!F212="","",入力シート!F212)</f>
        <v/>
      </c>
      <c r="D39" s="1452"/>
      <c r="E39" s="1452"/>
      <c r="F39" s="1452"/>
      <c r="G39" s="1452"/>
      <c r="H39" s="1452"/>
      <c r="I39" s="1452"/>
      <c r="J39" s="1452"/>
      <c r="K39" s="364" t="str">
        <f>+IF(入力シート!J212="","",入力シート!J212)</f>
        <v/>
      </c>
      <c r="L39" s="1453" t="str">
        <f>+MID(入力シート!$BI212,入力シート!BI$182,1)</f>
        <v/>
      </c>
      <c r="M39" s="1454"/>
      <c r="N39" s="1455" t="str">
        <f>+MID(入力シート!$BI212,入力シート!BK$182,1)</f>
        <v/>
      </c>
      <c r="O39" s="1456"/>
      <c r="P39" s="1457" t="str">
        <f>+MID(入力シート!$BI212,入力シート!BM$182,1)</f>
        <v/>
      </c>
      <c r="Q39" s="1457"/>
      <c r="R39" s="1448" t="str">
        <f>+MID(入力シート!$BI212,入力シート!BO$182,1)</f>
        <v/>
      </c>
      <c r="S39" s="1448"/>
      <c r="T39" s="1447" t="str">
        <f>+MID(入力シート!$BI212,入力シート!BQ$182,1)</f>
        <v/>
      </c>
      <c r="U39" s="1448"/>
      <c r="V39" s="587" t="str">
        <f>+IF(入力シート!$Q212="","",MID(TEXT(入力シート!$Q212,"00000#"),入力シート!BI$183,1))</f>
        <v/>
      </c>
      <c r="W39" s="579" t="str">
        <f>+IF(入力シート!$Q212="","",MID(TEXT(入力シート!$Q212,"00000#"),入力シート!BJ$183,1))</f>
        <v/>
      </c>
      <c r="X39" s="579" t="str">
        <f>+IF(入力シート!$Q212="","",MID(TEXT(入力シート!$Q212,"00000#"),入力シート!BK$183,1))</f>
        <v/>
      </c>
      <c r="Y39" s="579" t="str">
        <f>+IF(入力シート!$Q212="","",MID(TEXT(入力シート!$Q212,"00000#"),入力シート!BL$183,1))</f>
        <v/>
      </c>
      <c r="Z39" s="579" t="str">
        <f>+IF(入力シート!$Q212="","",MID(TEXT(入力シート!$Q212,"00000#"),入力シート!BM$183,1))</f>
        <v/>
      </c>
      <c r="AA39" s="580" t="str">
        <f>+IF(入力シート!$Q212="","",MID(TEXT(入力シート!$Q212,"00000#"),入力シート!BN$183,1))</f>
        <v/>
      </c>
      <c r="AB39" s="1449" t="str">
        <f>+IF(入力シート!$S212="","",MID(入力シート!$S212,入力シート!BI$181,1))</f>
        <v/>
      </c>
      <c r="AC39" s="1446"/>
      <c r="AD39" s="1480" t="str">
        <f>+IF(入力シート!$S212="","",MID(入力シート!$S212,入力シート!BK$181,1))</f>
        <v/>
      </c>
      <c r="AE39" s="1481"/>
      <c r="AF39" s="1480" t="str">
        <f>+IF(入力シート!$S212="","",MID(入力シート!$S212,入力シート!BM$181,1))</f>
        <v/>
      </c>
      <c r="AG39" s="1481"/>
      <c r="AH39" s="1480" t="str">
        <f>+IF(入力シート!$S212="","",MID(入力シート!$S212,入力シート!BO$181,1))</f>
        <v/>
      </c>
      <c r="AI39" s="1481"/>
      <c r="AJ39" s="1480" t="str">
        <f>+IF(入力シート!$S212="","",MID(入力シート!$S212,入力シート!BQ$181,1))</f>
        <v/>
      </c>
      <c r="AK39" s="1481"/>
      <c r="AL39" s="1480" t="str">
        <f>+IF(入力シート!$S212="","",MID(入力シート!$S212,入力シート!BS$181,1))</f>
        <v/>
      </c>
      <c r="AM39" s="1481"/>
      <c r="AN39" s="1480" t="str">
        <f>+IF(入力シート!$S212="","",MID(入力シート!$S212,入力シート!BU$181,1))</f>
        <v/>
      </c>
      <c r="AO39" s="1481"/>
      <c r="AP39" s="1480" t="str">
        <f>+IF(入力シート!$S212="","",MID(入力シート!$S212,入力シート!BW$181,1))</f>
        <v/>
      </c>
      <c r="AQ39" s="1481"/>
      <c r="AR39" s="1480" t="str">
        <f>+IF(入力シート!$S212="","",MID(入力シート!$S212,入力シート!BY$181,1))</f>
        <v/>
      </c>
      <c r="AS39" s="1481"/>
      <c r="AT39" s="1480" t="str">
        <f>+IF(入力シート!$S212="","",MID(入力シート!$S212,入力シート!CA$181,1))</f>
        <v/>
      </c>
      <c r="AU39" s="1481"/>
      <c r="AV39" s="1480" t="str">
        <f>+IF(入力シート!$S212="","",MID(入力シート!$S212,入力シート!CC$181,1))</f>
        <v/>
      </c>
      <c r="AW39" s="1481"/>
      <c r="AX39" s="1480" t="str">
        <f>+IF(入力シート!$S212="","",MID(入力シート!$S212,入力シート!CE$181,1))</f>
        <v/>
      </c>
      <c r="AY39" s="1481"/>
      <c r="AZ39" s="1480" t="str">
        <f>+IF(入力シート!$S212="","",MID(入力シート!$S212,入力シート!CG$181,1))</f>
        <v/>
      </c>
      <c r="BA39" s="1481"/>
      <c r="BB39" s="1480" t="str">
        <f>+IF(入力シート!$S212="","",MID(入力シート!$S212,入力シート!CI$181,1))</f>
        <v/>
      </c>
      <c r="BC39" s="1481"/>
      <c r="BD39" s="1480" t="str">
        <f>+IF(入力シート!$S212="","",MID(入力シート!$S212,入力シート!CK$181,1))</f>
        <v/>
      </c>
      <c r="BE39" s="1481"/>
      <c r="BF39" s="1480" t="str">
        <f>+IF(入力シート!$S212="","",MID(入力シート!$S212,入力シート!CM$181,1))</f>
        <v/>
      </c>
      <c r="BG39" s="1481"/>
      <c r="BH39" s="1480" t="str">
        <f>+IF(入力シート!$S212="","",MID(入力シート!$S212,入力シート!CO$181,1))</f>
        <v/>
      </c>
      <c r="BI39" s="1481"/>
      <c r="BJ39" s="1478" t="str">
        <f>+IF(入力シート!$S212="","",MID(入力シート!$S212,入力シート!CQ$181,1))</f>
        <v/>
      </c>
      <c r="BK39" s="1479"/>
      <c r="BL39" s="581" t="str">
        <f>+IF(入力シート!$AG212="","",MID(TEXT(入力シート!$AG212,"00#"),入力シート!BI$183,1))</f>
        <v/>
      </c>
      <c r="BM39" s="582" t="str">
        <f>+IF(入力シート!$AG212="","",MID(TEXT(入力シート!$AG212,"00#"),入力シート!BJ$183,1))</f>
        <v/>
      </c>
      <c r="BN39" s="582" t="str">
        <f>+IF(入力シート!$AG212="","",MID(TEXT(入力シート!$AG212,"00#"),入力シート!BK$183,1))</f>
        <v/>
      </c>
      <c r="BO39" s="583" t="s">
        <v>2033</v>
      </c>
      <c r="BP39" s="582" t="str">
        <f>+IF(入力シート!$AJ212="","",MID(TEXT(入力シート!$AJ212,"000#"),入力シート!BI$183,1))</f>
        <v/>
      </c>
      <c r="BQ39" s="582" t="str">
        <f>+IF(入力シート!$AJ212="","",MID(TEXT(入力シート!$AJ212,"000#"),入力シート!BJ$183,1))</f>
        <v/>
      </c>
      <c r="BR39" s="582" t="str">
        <f>+IF(入力シート!$AJ212="","",MID(TEXT(入力シート!$AJ212,"000#"),入力シート!BK$183,1))</f>
        <v/>
      </c>
      <c r="BS39" s="582" t="str">
        <f>+IF(入力シート!$AJ212="","",MID(TEXT(入力シート!$AJ212,"000#"),入力シート!BL$183,1))</f>
        <v/>
      </c>
      <c r="BT39" s="1444" t="str">
        <f>+IF(入力シート!$AL212="","",MID(入力シート!$AL212,入力シート!BI$181,1))</f>
        <v/>
      </c>
      <c r="BU39" s="1445"/>
      <c r="BV39" s="1435" t="str">
        <f>+IF(入力シート!$AL212="","",MID(入力シート!$AL212,入力シート!BK$181,1))</f>
        <v/>
      </c>
      <c r="BW39" s="1436"/>
      <c r="BX39" s="1435" t="str">
        <f>+IF(入力シート!$AL212="","",MID(入力シート!$AL212,入力シート!BM$181,1))</f>
        <v/>
      </c>
      <c r="BY39" s="1436"/>
      <c r="BZ39" s="1437" t="str">
        <f>+IF(入力シート!$AL212="","",MID(入力シート!$AL212,入力シート!BO$181,1))</f>
        <v/>
      </c>
      <c r="CA39" s="1438"/>
      <c r="CB39" s="1435" t="str">
        <f>+IF(入力シート!$AL212="","",MID(入力シート!$AL212,入力シート!BQ$181,1))</f>
        <v/>
      </c>
      <c r="CC39" s="1436"/>
      <c r="CD39" s="1435" t="str">
        <f>+IF(入力シート!$AL212="","",MID(入力シート!$AL212,入力シート!BS$181,1))</f>
        <v/>
      </c>
      <c r="CE39" s="1436"/>
      <c r="CF39" s="1437" t="str">
        <f>+IF(入力シート!$AL212="","",MID(入力シート!$AL212,入力シート!BU$181,1))</f>
        <v/>
      </c>
      <c r="CG39" s="1438"/>
      <c r="CH39" s="1435" t="str">
        <f>+IF(入力シート!$AL212="","",MID(入力シート!$AL212,入力シート!BW$181,1))</f>
        <v/>
      </c>
      <c r="CI39" s="1477"/>
    </row>
    <row r="40" spans="1:110" s="436" customFormat="1" ht="23.25" customHeight="1" thickBot="1">
      <c r="B40" s="1451"/>
      <c r="C40" s="1428" t="str">
        <f>+IF(入力シート!F213="","",入力シート!F213)</f>
        <v/>
      </c>
      <c r="D40" s="1428"/>
      <c r="E40" s="1428"/>
      <c r="F40" s="1428"/>
      <c r="G40" s="1428"/>
      <c r="H40" s="1428"/>
      <c r="I40" s="1428"/>
      <c r="J40" s="1428"/>
      <c r="K40" s="362" t="str">
        <f>+IF(入力シート!J213="","",入力シート!J213)</f>
        <v/>
      </c>
      <c r="L40" s="1429" t="str">
        <f>+MID(入力シート!$BI213,入力シート!BI$182,1)</f>
        <v/>
      </c>
      <c r="M40" s="1430"/>
      <c r="N40" s="1431" t="str">
        <f>+MID(入力シート!$BI213,入力シート!BK$182,1)</f>
        <v/>
      </c>
      <c r="O40" s="1432"/>
      <c r="P40" s="1432" t="str">
        <f>+MID(入力シート!$BI213,入力シート!BM$182,1)</f>
        <v/>
      </c>
      <c r="Q40" s="1432"/>
      <c r="R40" s="1433" t="str">
        <f>+MID(入力シート!$BI213,入力シート!BO$182,1)</f>
        <v/>
      </c>
      <c r="S40" s="1434"/>
      <c r="T40" s="1429" t="str">
        <f>+MID(入力シート!$BI213,入力シート!BQ$182,1)</f>
        <v/>
      </c>
      <c r="U40" s="1430"/>
      <c r="V40" s="584" t="str">
        <f>+IF(入力シート!$Q213="","",MID(TEXT(入力シート!$Q213,"00000#"),入力シート!BI$183,1))</f>
        <v/>
      </c>
      <c r="W40" s="585" t="str">
        <f>+IF(入力シート!$Q213="","",MID(TEXT(入力シート!$Q213,"00000#"),入力シート!BJ$183,1))</f>
        <v/>
      </c>
      <c r="X40" s="585" t="str">
        <f>+IF(入力シート!$Q213="","",MID(TEXT(入力シート!$Q213,"00000#"),入力シート!BK$183,1))</f>
        <v/>
      </c>
      <c r="Y40" s="585" t="str">
        <f>+IF(入力シート!$Q213="","",MID(TEXT(入力シート!$Q213,"00000#"),入力シート!BL$183,1))</f>
        <v/>
      </c>
      <c r="Z40" s="585" t="str">
        <f>+IF(入力シート!$Q213="","",MID(TEXT(入力シート!$Q213,"00000#"),入力シート!BM$183,1))</f>
        <v/>
      </c>
      <c r="AA40" s="586" t="str">
        <f>+IF(入力シート!$Q213="","",MID(TEXT(入力シート!$Q213,"00000#"),入力シート!BN$183,1))</f>
        <v/>
      </c>
      <c r="AB40" s="1424" t="str">
        <f>+IF(入力シート!$S212="","",MID(入力シート!$S212,入力シート!CS$181,1))</f>
        <v/>
      </c>
      <c r="AC40" s="1421"/>
      <c r="AD40" s="1473" t="str">
        <f>+IF(入力シート!$S212="","",MID(入力シート!$S212,入力シート!CU$181,1))</f>
        <v/>
      </c>
      <c r="AE40" s="1474"/>
      <c r="AF40" s="1473" t="str">
        <f>+IF(入力シート!$S212="","",MID(入力シート!$S212,入力シート!CW$181,1))</f>
        <v/>
      </c>
      <c r="AG40" s="1474"/>
      <c r="AH40" s="1473" t="str">
        <f>+IF(入力シート!$S212="","",MID(入力シート!$S212,入力シート!CY$181,1))</f>
        <v/>
      </c>
      <c r="AI40" s="1474"/>
      <c r="AJ40" s="1473" t="str">
        <f>+IF(入力シート!$S212="","",MID(入力シート!$S212,入力シート!DA$181,1))</f>
        <v/>
      </c>
      <c r="AK40" s="1474"/>
      <c r="AL40" s="1473" t="str">
        <f>+IF(入力シート!$S212="","",MID(入力シート!$S212,入力シート!DC$181,1))</f>
        <v/>
      </c>
      <c r="AM40" s="1474"/>
      <c r="AN40" s="1473" t="str">
        <f>+IF(入力シート!$S212="","",MID(入力シート!$S212,入力シート!DE$181,1))</f>
        <v/>
      </c>
      <c r="AO40" s="1474"/>
      <c r="AP40" s="1473" t="str">
        <f>+IF(入力シート!$S212="","",MID(入力シート!$S212,入力シート!DG$181,1))</f>
        <v/>
      </c>
      <c r="AQ40" s="1474"/>
      <c r="AR40" s="1473" t="str">
        <f>+IF(入力シート!$S212="","",MID(入力シート!$S212,入力シート!DI$181,1))</f>
        <v/>
      </c>
      <c r="AS40" s="1474"/>
      <c r="AT40" s="1473" t="str">
        <f>+IF(入力シート!$S212="","",MID(入力シート!$S212,入力シート!DK$181,1))</f>
        <v/>
      </c>
      <c r="AU40" s="1474"/>
      <c r="AV40" s="1473" t="str">
        <f>+IF(入力シート!$S212="","",MID(入力シート!$S212,入力シート!DM$181,1))</f>
        <v/>
      </c>
      <c r="AW40" s="1474"/>
      <c r="AX40" s="1473" t="str">
        <f>+IF(入力シート!$S212="","",MID(入力シート!$S212,入力シート!DO$181,1))</f>
        <v/>
      </c>
      <c r="AY40" s="1474"/>
      <c r="AZ40" s="1473" t="str">
        <f>+IF(入力シート!$S212="","",MID(入力シート!$S212,入力シート!DQ$181,1))</f>
        <v/>
      </c>
      <c r="BA40" s="1474"/>
      <c r="BB40" s="1473" t="str">
        <f>+IF(入力シート!$S212="","",MID(入力シート!$S212,入力シート!DS$181,1))</f>
        <v/>
      </c>
      <c r="BC40" s="1474"/>
      <c r="BD40" s="1473" t="str">
        <f>+IF(入力シート!$S212="","",MID(入力シート!$S212,入力シート!DU$181,1))</f>
        <v/>
      </c>
      <c r="BE40" s="1474"/>
      <c r="BF40" s="1473" t="str">
        <f>+IF(入力シート!$S212="","",MID(入力シート!$S212,入力シート!DW$181,1))</f>
        <v/>
      </c>
      <c r="BG40" s="1474"/>
      <c r="BH40" s="1473" t="str">
        <f>+IF(入力シート!$S212="","",MID(入力シート!$S212,入力シート!DY$181,1))</f>
        <v/>
      </c>
      <c r="BI40" s="1474"/>
      <c r="BJ40" s="1475" t="str">
        <f>+IF(入力シート!$S212="","",MID(入力シート!$S212,入力シート!EA$181,1))</f>
        <v/>
      </c>
      <c r="BK40" s="1476"/>
      <c r="BL40" s="1417" t="str">
        <f>+IF(入力シート!$BJ212="","",MID(入力シート!$BJ212,入力シート!BI$181,1))</f>
        <v>　</v>
      </c>
      <c r="BM40" s="1418"/>
      <c r="BN40" s="1413" t="str">
        <f>+IF(入力シート!$BJ212="","",MID(入力シート!$BJ212,入力シート!BK$181,1))</f>
        <v/>
      </c>
      <c r="BO40" s="1414"/>
      <c r="BP40" s="1419" t="str">
        <f>+IF(入力シート!$BJ212="","",MID(入力シート!$BJ212,入力シート!BM$181,1))</f>
        <v/>
      </c>
      <c r="BQ40" s="1420"/>
      <c r="BR40" s="1413" t="str">
        <f>+IF(入力シート!$BJ212="","",MID(入力シート!$BJ212,入力シート!BO$181,1))</f>
        <v/>
      </c>
      <c r="BS40" s="1414"/>
      <c r="BT40" s="1413" t="str">
        <f>+IF(入力シート!$BJ212="","",MID(入力シート!$BJ212,入力シート!BQ$181,1))</f>
        <v/>
      </c>
      <c r="BU40" s="1414"/>
      <c r="BV40" s="1419" t="str">
        <f>+IF(入力シート!$BJ212="","",MID(入力シート!$BJ212,入力シート!BS$181,1))</f>
        <v/>
      </c>
      <c r="BW40" s="1420"/>
      <c r="BX40" s="1413" t="str">
        <f>+IF(入力シート!$BJ212="","",MID(入力シート!$BJ212,入力シート!BU$181,1))</f>
        <v/>
      </c>
      <c r="BY40" s="1414"/>
      <c r="BZ40" s="1413" t="str">
        <f>+IF(入力シート!$BJ212="","",MID(入力シート!$BJ212,入力シート!BW$181,1))</f>
        <v/>
      </c>
      <c r="CA40" s="1414"/>
      <c r="CB40" s="1413" t="str">
        <f>+IF(入力シート!$BJ212="","",MID(入力シート!$BJ212,入力シート!BY$181,1))</f>
        <v/>
      </c>
      <c r="CC40" s="1414"/>
      <c r="CD40" s="1413" t="str">
        <f>+IF(入力シート!$BJ212="","",MID(入力シート!$BJ212,入力シート!CA$181,1))</f>
        <v/>
      </c>
      <c r="CE40" s="1414"/>
      <c r="CF40" s="1413" t="str">
        <f>+IF(入力シート!$BJ212="","",MID(入力シート!$BJ212,入力シート!CC$181,1))</f>
        <v/>
      </c>
      <c r="CG40" s="1414"/>
      <c r="CH40" s="1413" t="str">
        <f>+IF(入力シート!$BJ212="","",MID(入力シート!$BJ212,入力シート!CE$181,1))</f>
        <v/>
      </c>
      <c r="CI40" s="1471"/>
    </row>
    <row r="41" spans="1:110" s="574" customFormat="1" ht="23.25" customHeight="1">
      <c r="B41" s="1450">
        <v>3</v>
      </c>
      <c r="C41" s="1452" t="str">
        <f>+IF(入力シート!F214="","",入力シート!F214)</f>
        <v/>
      </c>
      <c r="D41" s="1452"/>
      <c r="E41" s="1452"/>
      <c r="F41" s="1452"/>
      <c r="G41" s="1452"/>
      <c r="H41" s="1452"/>
      <c r="I41" s="1452"/>
      <c r="J41" s="1452"/>
      <c r="K41" s="364" t="str">
        <f>+IF(入力シート!J214="","",入力シート!J214)</f>
        <v/>
      </c>
      <c r="L41" s="1453" t="str">
        <f>+MID(入力シート!$BI214,入力シート!BI$182,1)</f>
        <v/>
      </c>
      <c r="M41" s="1454"/>
      <c r="N41" s="1455" t="str">
        <f>+MID(入力シート!$BI214,入力シート!BK$182,1)</f>
        <v/>
      </c>
      <c r="O41" s="1456"/>
      <c r="P41" s="1457" t="str">
        <f>+MID(入力シート!$BI214,入力シート!BM$182,1)</f>
        <v/>
      </c>
      <c r="Q41" s="1457"/>
      <c r="R41" s="1448" t="str">
        <f>+MID(入力シート!$BI214,入力シート!BO$182,1)</f>
        <v/>
      </c>
      <c r="S41" s="1448"/>
      <c r="T41" s="1447" t="str">
        <f>+MID(入力シート!$BI214,入力シート!BQ$182,1)</f>
        <v/>
      </c>
      <c r="U41" s="1448"/>
      <c r="V41" s="587" t="str">
        <f>+IF(入力シート!$Q214="","",MID(TEXT(入力シート!$Q214,"00000#"),入力シート!BI$183,1))</f>
        <v/>
      </c>
      <c r="W41" s="579" t="str">
        <f>+IF(入力シート!$Q214="","",MID(TEXT(入力シート!$Q214,"00000#"),入力シート!BJ$183,1))</f>
        <v/>
      </c>
      <c r="X41" s="579" t="str">
        <f>+IF(入力シート!$Q214="","",MID(TEXT(入力シート!$Q214,"00000#"),入力シート!BK$183,1))</f>
        <v/>
      </c>
      <c r="Y41" s="579" t="str">
        <f>+IF(入力シート!$Q214="","",MID(TEXT(入力シート!$Q214,"00000#"),入力シート!BL$183,1))</f>
        <v/>
      </c>
      <c r="Z41" s="579" t="str">
        <f>+IF(入力シート!$Q214="","",MID(TEXT(入力シート!$Q214,"00000#"),入力シート!BM$183,1))</f>
        <v/>
      </c>
      <c r="AA41" s="580" t="str">
        <f>+IF(入力シート!$Q214="","",MID(TEXT(入力シート!$Q214,"00000#"),入力シート!BN$183,1))</f>
        <v/>
      </c>
      <c r="AB41" s="1449" t="str">
        <f>+IF(入力シート!$S214="","",MID(入力シート!$S214,入力シート!BI$181,1))</f>
        <v/>
      </c>
      <c r="AC41" s="1446"/>
      <c r="AD41" s="1480" t="str">
        <f>+IF(入力シート!$S214="","",MID(入力シート!$S214,入力シート!BK$181,1))</f>
        <v/>
      </c>
      <c r="AE41" s="1481"/>
      <c r="AF41" s="1480" t="str">
        <f>+IF(入力シート!$S214="","",MID(入力シート!$S214,入力シート!BM$181,1))</f>
        <v/>
      </c>
      <c r="AG41" s="1481"/>
      <c r="AH41" s="1480" t="str">
        <f>+IF(入力シート!$S214="","",MID(入力シート!$S214,入力シート!BO$181,1))</f>
        <v/>
      </c>
      <c r="AI41" s="1481"/>
      <c r="AJ41" s="1480" t="str">
        <f>+IF(入力シート!$S214="","",MID(入力シート!$S214,入力シート!BQ$181,1))</f>
        <v/>
      </c>
      <c r="AK41" s="1481"/>
      <c r="AL41" s="1480" t="str">
        <f>+IF(入力シート!$S214="","",MID(入力シート!$S214,入力シート!BS$181,1))</f>
        <v/>
      </c>
      <c r="AM41" s="1481"/>
      <c r="AN41" s="1480" t="str">
        <f>+IF(入力シート!$S214="","",MID(入力シート!$S214,入力シート!BU$181,1))</f>
        <v/>
      </c>
      <c r="AO41" s="1481"/>
      <c r="AP41" s="1480" t="str">
        <f>+IF(入力シート!$S214="","",MID(入力シート!$S214,入力シート!BW$181,1))</f>
        <v/>
      </c>
      <c r="AQ41" s="1481"/>
      <c r="AR41" s="1480" t="str">
        <f>+IF(入力シート!$S214="","",MID(入力シート!$S214,入力シート!BY$181,1))</f>
        <v/>
      </c>
      <c r="AS41" s="1481"/>
      <c r="AT41" s="1480" t="str">
        <f>+IF(入力シート!$S214="","",MID(入力シート!$S214,入力シート!CA$181,1))</f>
        <v/>
      </c>
      <c r="AU41" s="1481"/>
      <c r="AV41" s="1480" t="str">
        <f>+IF(入力シート!$S214="","",MID(入力シート!$S214,入力シート!CC$181,1))</f>
        <v/>
      </c>
      <c r="AW41" s="1481"/>
      <c r="AX41" s="1480" t="str">
        <f>+IF(入力シート!$S214="","",MID(入力シート!$S214,入力シート!CE$181,1))</f>
        <v/>
      </c>
      <c r="AY41" s="1481"/>
      <c r="AZ41" s="1480" t="str">
        <f>+IF(入力シート!$S214="","",MID(入力シート!$S214,入力シート!CG$181,1))</f>
        <v/>
      </c>
      <c r="BA41" s="1481"/>
      <c r="BB41" s="1480" t="str">
        <f>+IF(入力シート!$S214="","",MID(入力シート!$S214,入力シート!CI$181,1))</f>
        <v/>
      </c>
      <c r="BC41" s="1481"/>
      <c r="BD41" s="1480" t="str">
        <f>+IF(入力シート!$S214="","",MID(入力シート!$S214,入力シート!CK$181,1))</f>
        <v/>
      </c>
      <c r="BE41" s="1481"/>
      <c r="BF41" s="1480" t="str">
        <f>+IF(入力シート!$S214="","",MID(入力シート!$S214,入力シート!CM$181,1))</f>
        <v/>
      </c>
      <c r="BG41" s="1481"/>
      <c r="BH41" s="1480" t="str">
        <f>+IF(入力シート!$S214="","",MID(入力シート!$S214,入力シート!CO$181,1))</f>
        <v/>
      </c>
      <c r="BI41" s="1481"/>
      <c r="BJ41" s="1478" t="str">
        <f>+IF(入力シート!$S214="","",MID(入力シート!$S214,入力シート!CQ$181,1))</f>
        <v/>
      </c>
      <c r="BK41" s="1479"/>
      <c r="BL41" s="581" t="str">
        <f>+IF(入力シート!$AG214="","",MID(TEXT(入力シート!$AG214,"00#"),入力シート!BI$183,1))</f>
        <v/>
      </c>
      <c r="BM41" s="582" t="str">
        <f>+IF(入力シート!$AG214="","",MID(TEXT(入力シート!$AG214,"00#"),入力シート!BJ$183,1))</f>
        <v/>
      </c>
      <c r="BN41" s="582" t="str">
        <f>+IF(入力シート!$AG214="","",MID(TEXT(入力シート!$AG214,"00#"),入力シート!BK$183,1))</f>
        <v/>
      </c>
      <c r="BO41" s="583" t="s">
        <v>2033</v>
      </c>
      <c r="BP41" s="582" t="str">
        <f>+IF(入力シート!$AJ214="","",MID(TEXT(入力シート!$AJ214,"000#"),入力シート!BI$183,1))</f>
        <v/>
      </c>
      <c r="BQ41" s="582" t="str">
        <f>+IF(入力シート!$AJ214="","",MID(TEXT(入力シート!$AJ214,"000#"),入力シート!BJ$183,1))</f>
        <v/>
      </c>
      <c r="BR41" s="582" t="str">
        <f>+IF(入力シート!$AJ214="","",MID(TEXT(入力シート!$AJ214,"000#"),入力シート!BK$183,1))</f>
        <v/>
      </c>
      <c r="BS41" s="582" t="str">
        <f>+IF(入力シート!$AJ214="","",MID(TEXT(入力シート!$AJ214,"000#"),入力シート!BL$183,1))</f>
        <v/>
      </c>
      <c r="BT41" s="1444" t="str">
        <f>+IF(入力シート!$AL214="","",MID(入力シート!$AL214,入力シート!BI$181,1))</f>
        <v/>
      </c>
      <c r="BU41" s="1445"/>
      <c r="BV41" s="1435" t="str">
        <f>+IF(入力シート!$AL214="","",MID(入力シート!$AL214,入力シート!BK$181,1))</f>
        <v/>
      </c>
      <c r="BW41" s="1436"/>
      <c r="BX41" s="1435" t="str">
        <f>+IF(入力シート!$AL214="","",MID(入力シート!$AL214,入力シート!BM$181,1))</f>
        <v/>
      </c>
      <c r="BY41" s="1436"/>
      <c r="BZ41" s="1437" t="str">
        <f>+IF(入力シート!$AL214="","",MID(入力シート!$AL214,入力シート!BO$181,1))</f>
        <v/>
      </c>
      <c r="CA41" s="1438"/>
      <c r="CB41" s="1435" t="str">
        <f>+IF(入力シート!$AL214="","",MID(入力シート!$AL214,入力シート!BQ$181,1))</f>
        <v/>
      </c>
      <c r="CC41" s="1436"/>
      <c r="CD41" s="1435" t="str">
        <f>+IF(入力シート!$AL214="","",MID(入力シート!$AL214,入力シート!BS$181,1))</f>
        <v/>
      </c>
      <c r="CE41" s="1436"/>
      <c r="CF41" s="1437" t="str">
        <f>+IF(入力シート!$AL214="","",MID(入力シート!$AL214,入力シート!BU$181,1))</f>
        <v/>
      </c>
      <c r="CG41" s="1438"/>
      <c r="CH41" s="1435" t="str">
        <f>+IF(入力シート!$AL214="","",MID(入力シート!$AL214,入力シート!BW$181,1))</f>
        <v/>
      </c>
      <c r="CI41" s="1477"/>
    </row>
    <row r="42" spans="1:110" s="436" customFormat="1" ht="23.25" customHeight="1" thickBot="1">
      <c r="B42" s="1451"/>
      <c r="C42" s="1428" t="str">
        <f>+IF(入力シート!F215="","",入力シート!F215)</f>
        <v/>
      </c>
      <c r="D42" s="1428"/>
      <c r="E42" s="1428"/>
      <c r="F42" s="1428"/>
      <c r="G42" s="1428"/>
      <c r="H42" s="1428"/>
      <c r="I42" s="1428"/>
      <c r="J42" s="1428"/>
      <c r="K42" s="362" t="str">
        <f>+IF(入力シート!J215="","",入力シート!J215)</f>
        <v/>
      </c>
      <c r="L42" s="1429" t="str">
        <f>+MID(入力シート!$BI215,入力シート!BI$182,1)</f>
        <v/>
      </c>
      <c r="M42" s="1430"/>
      <c r="N42" s="1431" t="str">
        <f>+MID(入力シート!$BI215,入力シート!BK$182,1)</f>
        <v/>
      </c>
      <c r="O42" s="1432"/>
      <c r="P42" s="1432" t="str">
        <f>+MID(入力シート!$BI215,入力シート!BM$182,1)</f>
        <v/>
      </c>
      <c r="Q42" s="1432"/>
      <c r="R42" s="1433" t="str">
        <f>+MID(入力シート!$BI215,入力シート!BO$182,1)</f>
        <v/>
      </c>
      <c r="S42" s="1434"/>
      <c r="T42" s="1429" t="str">
        <f>+MID(入力シート!$BI215,入力シート!BQ$182,1)</f>
        <v/>
      </c>
      <c r="U42" s="1430"/>
      <c r="V42" s="584" t="str">
        <f>+IF(入力シート!$Q215="","",MID(TEXT(入力シート!$Q215,"00000#"),入力シート!BI$183,1))</f>
        <v/>
      </c>
      <c r="W42" s="585" t="str">
        <f>+IF(入力シート!$Q215="","",MID(TEXT(入力シート!$Q215,"00000#"),入力シート!BJ$183,1))</f>
        <v/>
      </c>
      <c r="X42" s="585" t="str">
        <f>+IF(入力シート!$Q215="","",MID(TEXT(入力シート!$Q215,"00000#"),入力シート!BK$183,1))</f>
        <v/>
      </c>
      <c r="Y42" s="585" t="str">
        <f>+IF(入力シート!$Q215="","",MID(TEXT(入力シート!$Q215,"00000#"),入力シート!BL$183,1))</f>
        <v/>
      </c>
      <c r="Z42" s="585" t="str">
        <f>+IF(入力シート!$Q215="","",MID(TEXT(入力シート!$Q215,"00000#"),入力シート!BM$183,1))</f>
        <v/>
      </c>
      <c r="AA42" s="586" t="str">
        <f>+IF(入力シート!$Q215="","",MID(TEXT(入力シート!$Q215,"00000#"),入力シート!BN$183,1))</f>
        <v/>
      </c>
      <c r="AB42" s="1424" t="str">
        <f>+IF(入力シート!$S214="","",MID(入力シート!$S214,入力シート!CS$181,1))</f>
        <v/>
      </c>
      <c r="AC42" s="1421"/>
      <c r="AD42" s="1473" t="str">
        <f>+IF(入力シート!$S214="","",MID(入力シート!$S214,入力シート!CU$181,1))</f>
        <v/>
      </c>
      <c r="AE42" s="1474"/>
      <c r="AF42" s="1473" t="str">
        <f>+IF(入力シート!$S214="","",MID(入力シート!$S214,入力シート!CW$181,1))</f>
        <v/>
      </c>
      <c r="AG42" s="1474"/>
      <c r="AH42" s="1473" t="str">
        <f>+IF(入力シート!$S214="","",MID(入力シート!$S214,入力シート!CY$181,1))</f>
        <v/>
      </c>
      <c r="AI42" s="1474"/>
      <c r="AJ42" s="1473" t="str">
        <f>+IF(入力シート!$S214="","",MID(入力シート!$S214,入力シート!DA$181,1))</f>
        <v/>
      </c>
      <c r="AK42" s="1474"/>
      <c r="AL42" s="1473" t="str">
        <f>+IF(入力シート!$S214="","",MID(入力シート!$S214,入力シート!DC$181,1))</f>
        <v/>
      </c>
      <c r="AM42" s="1474"/>
      <c r="AN42" s="1473" t="str">
        <f>+IF(入力シート!$S214="","",MID(入力シート!$S214,入力シート!DE$181,1))</f>
        <v/>
      </c>
      <c r="AO42" s="1474"/>
      <c r="AP42" s="1473" t="str">
        <f>+IF(入力シート!$S214="","",MID(入力シート!$S214,入力シート!DG$181,1))</f>
        <v/>
      </c>
      <c r="AQ42" s="1474"/>
      <c r="AR42" s="1473" t="str">
        <f>+IF(入力シート!$S214="","",MID(入力シート!$S214,入力シート!DI$181,1))</f>
        <v/>
      </c>
      <c r="AS42" s="1474"/>
      <c r="AT42" s="1473" t="str">
        <f>+IF(入力シート!$S214="","",MID(入力シート!$S214,入力シート!DK$181,1))</f>
        <v/>
      </c>
      <c r="AU42" s="1474"/>
      <c r="AV42" s="1473" t="str">
        <f>+IF(入力シート!$S214="","",MID(入力シート!$S214,入力シート!DM$181,1))</f>
        <v/>
      </c>
      <c r="AW42" s="1474"/>
      <c r="AX42" s="1473" t="str">
        <f>+IF(入力シート!$S214="","",MID(入力シート!$S214,入力シート!DO$181,1))</f>
        <v/>
      </c>
      <c r="AY42" s="1474"/>
      <c r="AZ42" s="1473" t="str">
        <f>+IF(入力シート!$S214="","",MID(入力シート!$S214,入力シート!DQ$181,1))</f>
        <v/>
      </c>
      <c r="BA42" s="1474"/>
      <c r="BB42" s="1473" t="str">
        <f>+IF(入力シート!$S214="","",MID(入力シート!$S214,入力シート!DS$181,1))</f>
        <v/>
      </c>
      <c r="BC42" s="1474"/>
      <c r="BD42" s="1473" t="str">
        <f>+IF(入力シート!$S214="","",MID(入力シート!$S214,入力シート!DU$181,1))</f>
        <v/>
      </c>
      <c r="BE42" s="1474"/>
      <c r="BF42" s="1473" t="str">
        <f>+IF(入力シート!$S214="","",MID(入力シート!$S214,入力シート!DW$181,1))</f>
        <v/>
      </c>
      <c r="BG42" s="1474"/>
      <c r="BH42" s="1473" t="str">
        <f>+IF(入力シート!$S214="","",MID(入力シート!$S214,入力シート!DY$181,1))</f>
        <v/>
      </c>
      <c r="BI42" s="1474"/>
      <c r="BJ42" s="1475" t="str">
        <f>+IF(入力シート!$S214="","",MID(入力シート!$S214,入力シート!EA$181,1))</f>
        <v/>
      </c>
      <c r="BK42" s="1476"/>
      <c r="BL42" s="1417" t="str">
        <f>+IF(入力シート!$BJ214="","",MID(入力シート!$BJ214,入力シート!BI$181,1))</f>
        <v>　</v>
      </c>
      <c r="BM42" s="1418"/>
      <c r="BN42" s="1413" t="str">
        <f>+IF(入力シート!$BJ214="","",MID(入力シート!$BJ214,入力シート!BK$181,1))</f>
        <v/>
      </c>
      <c r="BO42" s="1414"/>
      <c r="BP42" s="1419" t="str">
        <f>+IF(入力シート!$BJ214="","",MID(入力シート!$BJ214,入力シート!BM$181,1))</f>
        <v/>
      </c>
      <c r="BQ42" s="1420"/>
      <c r="BR42" s="1413" t="str">
        <f>+IF(入力シート!$BJ214="","",MID(入力シート!$BJ214,入力シート!BO$181,1))</f>
        <v/>
      </c>
      <c r="BS42" s="1414"/>
      <c r="BT42" s="1413" t="str">
        <f>+IF(入力シート!$BJ214="","",MID(入力シート!$BJ214,入力シート!BQ$181,1))</f>
        <v/>
      </c>
      <c r="BU42" s="1414"/>
      <c r="BV42" s="1419" t="str">
        <f>+IF(入力シート!$BJ214="","",MID(入力シート!$BJ214,入力シート!BS$181,1))</f>
        <v/>
      </c>
      <c r="BW42" s="1420"/>
      <c r="BX42" s="1413" t="str">
        <f>+IF(入力シート!$BJ214="","",MID(入力シート!$BJ214,入力シート!BU$181,1))</f>
        <v/>
      </c>
      <c r="BY42" s="1414"/>
      <c r="BZ42" s="1413" t="str">
        <f>+IF(入力シート!$BJ214="","",MID(入力シート!$BJ214,入力シート!BW$181,1))</f>
        <v/>
      </c>
      <c r="CA42" s="1414"/>
      <c r="CB42" s="1413" t="str">
        <f>+IF(入力シート!$BJ214="","",MID(入力シート!$BJ214,入力シート!BY$181,1))</f>
        <v/>
      </c>
      <c r="CC42" s="1414"/>
      <c r="CD42" s="1413" t="str">
        <f>+IF(入力シート!$BJ214="","",MID(入力シート!$BJ214,入力シート!CA$181,1))</f>
        <v/>
      </c>
      <c r="CE42" s="1414"/>
      <c r="CF42" s="1413" t="str">
        <f>+IF(入力シート!$BJ214="","",MID(入力シート!$BJ214,入力シート!CC$181,1))</f>
        <v/>
      </c>
      <c r="CG42" s="1414"/>
      <c r="CH42" s="1413" t="str">
        <f>+IF(入力シート!$BJ214="","",MID(入力シート!$BJ214,入力シート!CE$181,1))</f>
        <v/>
      </c>
      <c r="CI42" s="1471"/>
    </row>
    <row r="43" spans="1:110" s="436" customFormat="1" ht="23.25" customHeight="1">
      <c r="B43" s="1450">
        <v>4</v>
      </c>
      <c r="C43" s="1452" t="str">
        <f>+IF(入力シート!F216="","",入力シート!F216)</f>
        <v/>
      </c>
      <c r="D43" s="1452"/>
      <c r="E43" s="1452"/>
      <c r="F43" s="1452"/>
      <c r="G43" s="1452"/>
      <c r="H43" s="1452"/>
      <c r="I43" s="1452"/>
      <c r="J43" s="1452"/>
      <c r="K43" s="364" t="str">
        <f>+IF(入力シート!J216="","",入力シート!J216)</f>
        <v/>
      </c>
      <c r="L43" s="1453" t="str">
        <f>+MID(入力シート!$BI216,入力シート!BI$182,1)</f>
        <v/>
      </c>
      <c r="M43" s="1454"/>
      <c r="N43" s="1455" t="str">
        <f>+MID(入力シート!$BI216,入力シート!BK$182,1)</f>
        <v/>
      </c>
      <c r="O43" s="1456"/>
      <c r="P43" s="1457" t="str">
        <f>+MID(入力シート!$BI216,入力シート!BM$182,1)</f>
        <v/>
      </c>
      <c r="Q43" s="1457"/>
      <c r="R43" s="1448" t="str">
        <f>+MID(入力シート!$BI216,入力シート!BO$182,1)</f>
        <v/>
      </c>
      <c r="S43" s="1448"/>
      <c r="T43" s="1447" t="str">
        <f>+MID(入力シート!$BI216,入力シート!BQ$182,1)</f>
        <v/>
      </c>
      <c r="U43" s="1448"/>
      <c r="V43" s="587" t="str">
        <f>+IF(入力シート!$Q216="","",MID(TEXT(入力シート!$Q216,"00000#"),入力シート!BI$183,1))</f>
        <v/>
      </c>
      <c r="W43" s="579" t="str">
        <f>+IF(入力シート!$Q216="","",MID(TEXT(入力シート!$Q216,"00000#"),入力シート!BJ$183,1))</f>
        <v/>
      </c>
      <c r="X43" s="579" t="str">
        <f>+IF(入力シート!$Q216="","",MID(TEXT(入力シート!$Q216,"00000#"),入力シート!BK$183,1))</f>
        <v/>
      </c>
      <c r="Y43" s="579" t="str">
        <f>+IF(入力シート!$Q216="","",MID(TEXT(入力シート!$Q216,"00000#"),入力シート!BL$183,1))</f>
        <v/>
      </c>
      <c r="Z43" s="579" t="str">
        <f>+IF(入力シート!$Q216="","",MID(TEXT(入力シート!$Q216,"00000#"),入力シート!BM$183,1))</f>
        <v/>
      </c>
      <c r="AA43" s="580" t="str">
        <f>+IF(入力シート!$Q216="","",MID(TEXT(入力シート!$Q216,"00000#"),入力シート!BN$183,1))</f>
        <v/>
      </c>
      <c r="AB43" s="1449" t="str">
        <f>+IF(入力シート!$S216="","",MID(入力シート!$S216,入力シート!BI$181,1))</f>
        <v/>
      </c>
      <c r="AC43" s="1446"/>
      <c r="AD43" s="1480" t="str">
        <f>+IF(入力シート!$S216="","",MID(入力シート!$S216,入力シート!BK$181,1))</f>
        <v/>
      </c>
      <c r="AE43" s="1481"/>
      <c r="AF43" s="1480" t="str">
        <f>+IF(入力シート!$S216="","",MID(入力シート!$S216,入力シート!BM$181,1))</f>
        <v/>
      </c>
      <c r="AG43" s="1481"/>
      <c r="AH43" s="1480" t="str">
        <f>+IF(入力シート!$S216="","",MID(入力シート!$S216,入力シート!BO$181,1))</f>
        <v/>
      </c>
      <c r="AI43" s="1481"/>
      <c r="AJ43" s="1480" t="str">
        <f>+IF(入力シート!$S216="","",MID(入力シート!$S216,入力シート!BQ$181,1))</f>
        <v/>
      </c>
      <c r="AK43" s="1481"/>
      <c r="AL43" s="1480" t="str">
        <f>+IF(入力シート!$S216="","",MID(入力シート!$S216,入力シート!BS$181,1))</f>
        <v/>
      </c>
      <c r="AM43" s="1481"/>
      <c r="AN43" s="1480" t="str">
        <f>+IF(入力シート!$S216="","",MID(入力シート!$S216,入力シート!BU$181,1))</f>
        <v/>
      </c>
      <c r="AO43" s="1481"/>
      <c r="AP43" s="1480" t="str">
        <f>+IF(入力シート!$S216="","",MID(入力シート!$S216,入力シート!BW$181,1))</f>
        <v/>
      </c>
      <c r="AQ43" s="1481"/>
      <c r="AR43" s="1480" t="str">
        <f>+IF(入力シート!$S216="","",MID(入力シート!$S216,入力シート!BY$181,1))</f>
        <v/>
      </c>
      <c r="AS43" s="1481"/>
      <c r="AT43" s="1480" t="str">
        <f>+IF(入力シート!$S216="","",MID(入力シート!$S216,入力シート!CA$181,1))</f>
        <v/>
      </c>
      <c r="AU43" s="1481"/>
      <c r="AV43" s="1480" t="str">
        <f>+IF(入力シート!$S216="","",MID(入力シート!$S216,入力シート!CC$181,1))</f>
        <v/>
      </c>
      <c r="AW43" s="1481"/>
      <c r="AX43" s="1480" t="str">
        <f>+IF(入力シート!$S216="","",MID(入力シート!$S216,入力シート!CE$181,1))</f>
        <v/>
      </c>
      <c r="AY43" s="1481"/>
      <c r="AZ43" s="1480" t="str">
        <f>+IF(入力シート!$S216="","",MID(入力シート!$S216,入力シート!CG$181,1))</f>
        <v/>
      </c>
      <c r="BA43" s="1481"/>
      <c r="BB43" s="1480" t="str">
        <f>+IF(入力シート!$S216="","",MID(入力シート!$S216,入力シート!CI$181,1))</f>
        <v/>
      </c>
      <c r="BC43" s="1481"/>
      <c r="BD43" s="1480" t="str">
        <f>+IF(入力シート!$S216="","",MID(入力シート!$S216,入力シート!CK$181,1))</f>
        <v/>
      </c>
      <c r="BE43" s="1481"/>
      <c r="BF43" s="1480" t="str">
        <f>+IF(入力シート!$S216="","",MID(入力シート!$S216,入力シート!CM$181,1))</f>
        <v/>
      </c>
      <c r="BG43" s="1481"/>
      <c r="BH43" s="1480" t="str">
        <f>+IF(入力シート!$S216="","",MID(入力シート!$S216,入力シート!CO$181,1))</f>
        <v/>
      </c>
      <c r="BI43" s="1481"/>
      <c r="BJ43" s="1478" t="str">
        <f>+IF(入力シート!$S216="","",MID(入力シート!$S216,入力シート!CQ$181,1))</f>
        <v/>
      </c>
      <c r="BK43" s="1479"/>
      <c r="BL43" s="581" t="str">
        <f>+IF(入力シート!$AG216="","",MID(TEXT(入力シート!$AG216,"00#"),入力シート!BI$183,1))</f>
        <v/>
      </c>
      <c r="BM43" s="582" t="str">
        <f>+IF(入力シート!$AG216="","",MID(TEXT(入力シート!$AG216,"00#"),入力シート!BJ$183,1))</f>
        <v/>
      </c>
      <c r="BN43" s="582" t="str">
        <f>+IF(入力シート!$AG216="","",MID(TEXT(入力シート!$AG216,"00#"),入力シート!BK$183,1))</f>
        <v/>
      </c>
      <c r="BO43" s="583" t="s">
        <v>2033</v>
      </c>
      <c r="BP43" s="582" t="str">
        <f>+IF(入力シート!$AJ216="","",MID(TEXT(入力シート!$AJ216,"000#"),入力シート!BI$183,1))</f>
        <v/>
      </c>
      <c r="BQ43" s="582" t="str">
        <f>+IF(入力シート!$AJ216="","",MID(TEXT(入力シート!$AJ216,"000#"),入力シート!BJ$183,1))</f>
        <v/>
      </c>
      <c r="BR43" s="582" t="str">
        <f>+IF(入力シート!$AJ216="","",MID(TEXT(入力シート!$AJ216,"000#"),入力シート!BK$183,1))</f>
        <v/>
      </c>
      <c r="BS43" s="582" t="str">
        <f>+IF(入力シート!$AJ216="","",MID(TEXT(入力シート!$AJ216,"000#"),入力シート!BL$183,1))</f>
        <v/>
      </c>
      <c r="BT43" s="1444" t="str">
        <f>+IF(入力シート!$AL216="","",MID(入力シート!$AL216,入力シート!BI$181,1))</f>
        <v/>
      </c>
      <c r="BU43" s="1445"/>
      <c r="BV43" s="1435" t="str">
        <f>+IF(入力シート!$AL216="","",MID(入力シート!$AL216,入力シート!BK$181,1))</f>
        <v/>
      </c>
      <c r="BW43" s="1436"/>
      <c r="BX43" s="1435" t="str">
        <f>+IF(入力シート!$AL216="","",MID(入力シート!$AL216,入力シート!BM$181,1))</f>
        <v/>
      </c>
      <c r="BY43" s="1436"/>
      <c r="BZ43" s="1437" t="str">
        <f>+IF(入力シート!$AL216="","",MID(入力シート!$AL216,入力シート!BO$181,1))</f>
        <v/>
      </c>
      <c r="CA43" s="1438"/>
      <c r="CB43" s="1435" t="str">
        <f>+IF(入力シート!$AL216="","",MID(入力シート!$AL216,入力シート!BQ$181,1))</f>
        <v/>
      </c>
      <c r="CC43" s="1436"/>
      <c r="CD43" s="1435" t="str">
        <f>+IF(入力シート!$AL216="","",MID(入力シート!$AL216,入力シート!BS$181,1))</f>
        <v/>
      </c>
      <c r="CE43" s="1436"/>
      <c r="CF43" s="1437" t="str">
        <f>+IF(入力シート!$AL216="","",MID(入力シート!$AL216,入力シート!BU$181,1))</f>
        <v/>
      </c>
      <c r="CG43" s="1438"/>
      <c r="CH43" s="1435" t="str">
        <f>+IF(入力シート!$AL216="","",MID(入力シート!$AL216,入力シート!BW$181,1))</f>
        <v/>
      </c>
      <c r="CI43" s="1477"/>
    </row>
    <row r="44" spans="1:110" s="436" customFormat="1" ht="23.25" customHeight="1" thickBot="1">
      <c r="B44" s="1451"/>
      <c r="C44" s="1428" t="str">
        <f>+IF(入力シート!F217="","",入力シート!F217)</f>
        <v/>
      </c>
      <c r="D44" s="1428"/>
      <c r="E44" s="1428"/>
      <c r="F44" s="1428"/>
      <c r="G44" s="1428"/>
      <c r="H44" s="1428"/>
      <c r="I44" s="1428"/>
      <c r="J44" s="1428"/>
      <c r="K44" s="362" t="str">
        <f>+IF(入力シート!J217="","",入力シート!J217)</f>
        <v/>
      </c>
      <c r="L44" s="1429" t="str">
        <f>+MID(入力シート!$BI217,入力シート!BI$182,1)</f>
        <v/>
      </c>
      <c r="M44" s="1430"/>
      <c r="N44" s="1431" t="str">
        <f>+MID(入力シート!$BI217,入力シート!BK$182,1)</f>
        <v/>
      </c>
      <c r="O44" s="1432"/>
      <c r="P44" s="1432" t="str">
        <f>+MID(入力シート!$BI217,入力シート!BM$182,1)</f>
        <v/>
      </c>
      <c r="Q44" s="1432"/>
      <c r="R44" s="1433" t="str">
        <f>+MID(入力シート!$BI217,入力シート!BO$182,1)</f>
        <v/>
      </c>
      <c r="S44" s="1434"/>
      <c r="T44" s="1429" t="str">
        <f>+MID(入力シート!$BI217,入力シート!BQ$182,1)</f>
        <v/>
      </c>
      <c r="U44" s="1430"/>
      <c r="V44" s="584" t="str">
        <f>+IF(入力シート!$Q217="","",MID(TEXT(入力シート!$Q217,"00000#"),入力シート!BI$183,1))</f>
        <v/>
      </c>
      <c r="W44" s="585" t="str">
        <f>+IF(入力シート!$Q217="","",MID(TEXT(入力シート!$Q217,"00000#"),入力シート!BJ$183,1))</f>
        <v/>
      </c>
      <c r="X44" s="585" t="str">
        <f>+IF(入力シート!$Q217="","",MID(TEXT(入力シート!$Q217,"00000#"),入力シート!BK$183,1))</f>
        <v/>
      </c>
      <c r="Y44" s="585" t="str">
        <f>+IF(入力シート!$Q217="","",MID(TEXT(入力シート!$Q217,"00000#"),入力シート!BL$183,1))</f>
        <v/>
      </c>
      <c r="Z44" s="585" t="str">
        <f>+IF(入力シート!$Q217="","",MID(TEXT(入力シート!$Q217,"00000#"),入力シート!BM$183,1))</f>
        <v/>
      </c>
      <c r="AA44" s="586" t="str">
        <f>+IF(入力シート!$Q217="","",MID(TEXT(入力シート!$Q217,"00000#"),入力シート!BN$183,1))</f>
        <v/>
      </c>
      <c r="AB44" s="1424" t="str">
        <f>+IF(入力シート!$S216="","",MID(入力シート!$S216,入力シート!CS$181,1))</f>
        <v/>
      </c>
      <c r="AC44" s="1421"/>
      <c r="AD44" s="1473" t="str">
        <f>+IF(入力シート!$S216="","",MID(入力シート!$S216,入力シート!CU$181,1))</f>
        <v/>
      </c>
      <c r="AE44" s="1474"/>
      <c r="AF44" s="1473" t="str">
        <f>+IF(入力シート!$S216="","",MID(入力シート!$S216,入力シート!CW$181,1))</f>
        <v/>
      </c>
      <c r="AG44" s="1474"/>
      <c r="AH44" s="1473" t="str">
        <f>+IF(入力シート!$S216="","",MID(入力シート!$S216,入力シート!CY$181,1))</f>
        <v/>
      </c>
      <c r="AI44" s="1474"/>
      <c r="AJ44" s="1473" t="str">
        <f>+IF(入力シート!$S216="","",MID(入力シート!$S216,入力シート!DA$181,1))</f>
        <v/>
      </c>
      <c r="AK44" s="1474"/>
      <c r="AL44" s="1473" t="str">
        <f>+IF(入力シート!$S216="","",MID(入力シート!$S216,入力シート!DC$181,1))</f>
        <v/>
      </c>
      <c r="AM44" s="1474"/>
      <c r="AN44" s="1473" t="str">
        <f>+IF(入力シート!$S216="","",MID(入力シート!$S216,入力シート!DE$181,1))</f>
        <v/>
      </c>
      <c r="AO44" s="1474"/>
      <c r="AP44" s="1473" t="str">
        <f>+IF(入力シート!$S216="","",MID(入力シート!$S216,入力シート!DG$181,1))</f>
        <v/>
      </c>
      <c r="AQ44" s="1474"/>
      <c r="AR44" s="1473" t="str">
        <f>+IF(入力シート!$S216="","",MID(入力シート!$S216,入力シート!DI$181,1))</f>
        <v/>
      </c>
      <c r="AS44" s="1474"/>
      <c r="AT44" s="1473" t="str">
        <f>+IF(入力シート!$S216="","",MID(入力シート!$S216,入力シート!DK$181,1))</f>
        <v/>
      </c>
      <c r="AU44" s="1474"/>
      <c r="AV44" s="1473" t="str">
        <f>+IF(入力シート!$S216="","",MID(入力シート!$S216,入力シート!DM$181,1))</f>
        <v/>
      </c>
      <c r="AW44" s="1474"/>
      <c r="AX44" s="1473" t="str">
        <f>+IF(入力シート!$S216="","",MID(入力シート!$S216,入力シート!DO$181,1))</f>
        <v/>
      </c>
      <c r="AY44" s="1474"/>
      <c r="AZ44" s="1473" t="str">
        <f>+IF(入力シート!$S216="","",MID(入力シート!$S216,入力シート!DQ$181,1))</f>
        <v/>
      </c>
      <c r="BA44" s="1474"/>
      <c r="BB44" s="1473" t="str">
        <f>+IF(入力シート!$S216="","",MID(入力シート!$S216,入力シート!DS$181,1))</f>
        <v/>
      </c>
      <c r="BC44" s="1474"/>
      <c r="BD44" s="1473" t="str">
        <f>+IF(入力シート!$S216="","",MID(入力シート!$S216,入力シート!DU$181,1))</f>
        <v/>
      </c>
      <c r="BE44" s="1474"/>
      <c r="BF44" s="1473" t="str">
        <f>+IF(入力シート!$S216="","",MID(入力シート!$S216,入力シート!DW$181,1))</f>
        <v/>
      </c>
      <c r="BG44" s="1474"/>
      <c r="BH44" s="1473" t="str">
        <f>+IF(入力シート!$S216="","",MID(入力シート!$S216,入力シート!DY$181,1))</f>
        <v/>
      </c>
      <c r="BI44" s="1474"/>
      <c r="BJ44" s="1475" t="str">
        <f>+IF(入力シート!$S216="","",MID(入力シート!$S216,入力シート!EA$181,1))</f>
        <v/>
      </c>
      <c r="BK44" s="1476"/>
      <c r="BL44" s="1417" t="str">
        <f>+IF(入力シート!$BJ216="","",MID(入力シート!$BJ216,入力シート!BI$181,1))</f>
        <v>　</v>
      </c>
      <c r="BM44" s="1418"/>
      <c r="BN44" s="1413" t="str">
        <f>+IF(入力シート!$BJ216="","",MID(入力シート!$BJ216,入力シート!BK$181,1))</f>
        <v/>
      </c>
      <c r="BO44" s="1414"/>
      <c r="BP44" s="1419" t="str">
        <f>+IF(入力シート!$BJ216="","",MID(入力シート!$BJ216,入力シート!BM$181,1))</f>
        <v/>
      </c>
      <c r="BQ44" s="1420"/>
      <c r="BR44" s="1413" t="str">
        <f>+IF(入力シート!$BJ216="","",MID(入力シート!$BJ216,入力シート!BO$181,1))</f>
        <v/>
      </c>
      <c r="BS44" s="1414"/>
      <c r="BT44" s="1413" t="str">
        <f>+IF(入力シート!$BJ216="","",MID(入力シート!$BJ216,入力シート!BQ$181,1))</f>
        <v/>
      </c>
      <c r="BU44" s="1414"/>
      <c r="BV44" s="1419" t="str">
        <f>+IF(入力シート!$BJ216="","",MID(入力シート!$BJ216,入力シート!BS$181,1))</f>
        <v/>
      </c>
      <c r="BW44" s="1420"/>
      <c r="BX44" s="1413" t="str">
        <f>+IF(入力シート!$BJ216="","",MID(入力シート!$BJ216,入力シート!BU$181,1))</f>
        <v/>
      </c>
      <c r="BY44" s="1414"/>
      <c r="BZ44" s="1413" t="str">
        <f>+IF(入力シート!$BJ216="","",MID(入力シート!$BJ216,入力シート!BW$181,1))</f>
        <v/>
      </c>
      <c r="CA44" s="1414"/>
      <c r="CB44" s="1413" t="str">
        <f>+IF(入力シート!$BJ216="","",MID(入力シート!$BJ216,入力シート!BY$181,1))</f>
        <v/>
      </c>
      <c r="CC44" s="1414"/>
      <c r="CD44" s="1413" t="str">
        <f>+IF(入力シート!$BJ216="","",MID(入力シート!$BJ216,入力シート!CA$181,1))</f>
        <v/>
      </c>
      <c r="CE44" s="1414"/>
      <c r="CF44" s="1413" t="str">
        <f>+IF(入力シート!$BJ216="","",MID(入力シート!$BJ216,入力シート!CC$181,1))</f>
        <v/>
      </c>
      <c r="CG44" s="1414"/>
      <c r="CH44" s="1413" t="str">
        <f>+IF(入力シート!$BJ216="","",MID(入力シート!$BJ216,入力シート!CE$181,1))</f>
        <v/>
      </c>
      <c r="CI44" s="1471"/>
    </row>
    <row r="45" spans="1:110" s="574" customFormat="1" ht="23.25" customHeight="1">
      <c r="B45" s="1450">
        <v>5</v>
      </c>
      <c r="C45" s="1452" t="str">
        <f>+IF(入力シート!F218="","",入力シート!F218)</f>
        <v/>
      </c>
      <c r="D45" s="1452"/>
      <c r="E45" s="1452"/>
      <c r="F45" s="1452"/>
      <c r="G45" s="1452"/>
      <c r="H45" s="1452"/>
      <c r="I45" s="1452"/>
      <c r="J45" s="1452"/>
      <c r="K45" s="364" t="str">
        <f>+IF(入力シート!J218="","",入力シート!J218)</f>
        <v/>
      </c>
      <c r="L45" s="1453" t="str">
        <f>+MID(入力シート!$BI218,入力シート!BI$182,1)</f>
        <v/>
      </c>
      <c r="M45" s="1454"/>
      <c r="N45" s="1455" t="str">
        <f>+MID(入力シート!$BI218,入力シート!BK$182,1)</f>
        <v/>
      </c>
      <c r="O45" s="1456"/>
      <c r="P45" s="1457" t="str">
        <f>+MID(入力シート!$BI218,入力シート!BM$182,1)</f>
        <v/>
      </c>
      <c r="Q45" s="1457"/>
      <c r="R45" s="1448" t="str">
        <f>+MID(入力シート!$BI218,入力シート!BO$182,1)</f>
        <v/>
      </c>
      <c r="S45" s="1448"/>
      <c r="T45" s="1447" t="str">
        <f>+MID(入力シート!$BI218,入力シート!BQ$182,1)</f>
        <v/>
      </c>
      <c r="U45" s="1448"/>
      <c r="V45" s="587" t="str">
        <f>+IF(入力シート!$Q218="","",MID(TEXT(入力シート!$Q218,"00000#"),入力シート!BI$183,1))</f>
        <v/>
      </c>
      <c r="W45" s="579" t="str">
        <f>+IF(入力シート!$Q218="","",MID(TEXT(入力シート!$Q218,"00000#"),入力シート!BJ$183,1))</f>
        <v/>
      </c>
      <c r="X45" s="579" t="str">
        <f>+IF(入力シート!$Q218="","",MID(TEXT(入力シート!$Q218,"00000#"),入力シート!BK$183,1))</f>
        <v/>
      </c>
      <c r="Y45" s="579" t="str">
        <f>+IF(入力シート!$Q218="","",MID(TEXT(入力シート!$Q218,"00000#"),入力シート!BL$183,1))</f>
        <v/>
      </c>
      <c r="Z45" s="579" t="str">
        <f>+IF(入力シート!$Q218="","",MID(TEXT(入力シート!$Q218,"00000#"),入力シート!BM$183,1))</f>
        <v/>
      </c>
      <c r="AA45" s="580" t="str">
        <f>+IF(入力シート!$Q218="","",MID(TEXT(入力シート!$Q218,"00000#"),入力シート!BN$183,1))</f>
        <v/>
      </c>
      <c r="AB45" s="1449" t="str">
        <f>+IF(入力シート!$S218="","",MID(入力シート!$S218,入力シート!BI$181,1))</f>
        <v/>
      </c>
      <c r="AC45" s="1446"/>
      <c r="AD45" s="1480" t="str">
        <f>+IF(入力シート!$S218="","",MID(入力シート!$S218,入力シート!BK$181,1))</f>
        <v/>
      </c>
      <c r="AE45" s="1481"/>
      <c r="AF45" s="1480" t="str">
        <f>+IF(入力シート!$S218="","",MID(入力シート!$S218,入力シート!BM$181,1))</f>
        <v/>
      </c>
      <c r="AG45" s="1481"/>
      <c r="AH45" s="1480" t="str">
        <f>+IF(入力シート!$S218="","",MID(入力シート!$S218,入力シート!BO$181,1))</f>
        <v/>
      </c>
      <c r="AI45" s="1481"/>
      <c r="AJ45" s="1480" t="str">
        <f>+IF(入力シート!$S218="","",MID(入力シート!$S218,入力シート!BQ$181,1))</f>
        <v/>
      </c>
      <c r="AK45" s="1481"/>
      <c r="AL45" s="1480" t="str">
        <f>+IF(入力シート!$S218="","",MID(入力シート!$S218,入力シート!BS$181,1))</f>
        <v/>
      </c>
      <c r="AM45" s="1481"/>
      <c r="AN45" s="1480" t="str">
        <f>+IF(入力シート!$S218="","",MID(入力シート!$S218,入力シート!BU$181,1))</f>
        <v/>
      </c>
      <c r="AO45" s="1481"/>
      <c r="AP45" s="1480" t="str">
        <f>+IF(入力シート!$S218="","",MID(入力シート!$S218,入力シート!BW$181,1))</f>
        <v/>
      </c>
      <c r="AQ45" s="1481"/>
      <c r="AR45" s="1480" t="str">
        <f>+IF(入力シート!$S218="","",MID(入力シート!$S218,入力シート!BY$181,1))</f>
        <v/>
      </c>
      <c r="AS45" s="1481"/>
      <c r="AT45" s="1480" t="str">
        <f>+IF(入力シート!$S218="","",MID(入力シート!$S218,入力シート!CA$181,1))</f>
        <v/>
      </c>
      <c r="AU45" s="1481"/>
      <c r="AV45" s="1480" t="str">
        <f>+IF(入力シート!$S218="","",MID(入力シート!$S218,入力シート!CC$181,1))</f>
        <v/>
      </c>
      <c r="AW45" s="1481"/>
      <c r="AX45" s="1480" t="str">
        <f>+IF(入力シート!$S218="","",MID(入力シート!$S218,入力シート!CE$181,1))</f>
        <v/>
      </c>
      <c r="AY45" s="1481"/>
      <c r="AZ45" s="1480" t="str">
        <f>+IF(入力シート!$S218="","",MID(入力シート!$S218,入力シート!CG$181,1))</f>
        <v/>
      </c>
      <c r="BA45" s="1481"/>
      <c r="BB45" s="1480" t="str">
        <f>+IF(入力シート!$S218="","",MID(入力シート!$S218,入力シート!CI$181,1))</f>
        <v/>
      </c>
      <c r="BC45" s="1481"/>
      <c r="BD45" s="1480" t="str">
        <f>+IF(入力シート!$S218="","",MID(入力シート!$S218,入力シート!CK$181,1))</f>
        <v/>
      </c>
      <c r="BE45" s="1481"/>
      <c r="BF45" s="1480" t="str">
        <f>+IF(入力シート!$S218="","",MID(入力シート!$S218,入力シート!CM$181,1))</f>
        <v/>
      </c>
      <c r="BG45" s="1481"/>
      <c r="BH45" s="1480" t="str">
        <f>+IF(入力シート!$S218="","",MID(入力シート!$S218,入力シート!CO$181,1))</f>
        <v/>
      </c>
      <c r="BI45" s="1481"/>
      <c r="BJ45" s="1478" t="str">
        <f>+IF(入力シート!$S218="","",MID(入力シート!$S218,入力シート!CQ$181,1))</f>
        <v/>
      </c>
      <c r="BK45" s="1479"/>
      <c r="BL45" s="581" t="str">
        <f>+IF(入力シート!$AG218="","",MID(TEXT(入力シート!$AG218,"00#"),入力シート!BI$183,1))</f>
        <v/>
      </c>
      <c r="BM45" s="582" t="str">
        <f>+IF(入力シート!$AG218="","",MID(TEXT(入力シート!$AG218,"00#"),入力シート!BJ$183,1))</f>
        <v/>
      </c>
      <c r="BN45" s="582" t="str">
        <f>+IF(入力シート!$AG218="","",MID(TEXT(入力シート!$AG218,"00#"),入力シート!BK$183,1))</f>
        <v/>
      </c>
      <c r="BO45" s="583" t="s">
        <v>2033</v>
      </c>
      <c r="BP45" s="582" t="str">
        <f>+IF(入力シート!$AJ218="","",MID(TEXT(入力シート!$AJ218,"000#"),入力シート!BI$183,1))</f>
        <v/>
      </c>
      <c r="BQ45" s="582" t="str">
        <f>+IF(入力シート!$AJ218="","",MID(TEXT(入力シート!$AJ218,"000#"),入力シート!BJ$183,1))</f>
        <v/>
      </c>
      <c r="BR45" s="582" t="str">
        <f>+IF(入力シート!$AJ218="","",MID(TEXT(入力シート!$AJ218,"000#"),入力シート!BK$183,1))</f>
        <v/>
      </c>
      <c r="BS45" s="582" t="str">
        <f>+IF(入力シート!$AJ218="","",MID(TEXT(入力シート!$AJ218,"000#"),入力シート!BL$183,1))</f>
        <v/>
      </c>
      <c r="BT45" s="1444" t="str">
        <f>+IF(入力シート!$AL218="","",MID(入力シート!$AL218,入力シート!BI$181,1))</f>
        <v/>
      </c>
      <c r="BU45" s="1445"/>
      <c r="BV45" s="1435" t="str">
        <f>+IF(入力シート!$AL218="","",MID(入力シート!$AL218,入力シート!BK$181,1))</f>
        <v/>
      </c>
      <c r="BW45" s="1436"/>
      <c r="BX45" s="1435" t="str">
        <f>+IF(入力シート!$AL218="","",MID(入力シート!$AL218,入力シート!BM$181,1))</f>
        <v/>
      </c>
      <c r="BY45" s="1436"/>
      <c r="BZ45" s="1437" t="str">
        <f>+IF(入力シート!$AL218="","",MID(入力シート!$AL218,入力シート!BO$181,1))</f>
        <v/>
      </c>
      <c r="CA45" s="1438"/>
      <c r="CB45" s="1435" t="str">
        <f>+IF(入力シート!$AL218="","",MID(入力シート!$AL218,入力シート!BQ$181,1))</f>
        <v/>
      </c>
      <c r="CC45" s="1436"/>
      <c r="CD45" s="1435" t="str">
        <f>+IF(入力シート!$AL218="","",MID(入力シート!$AL218,入力シート!BS$181,1))</f>
        <v/>
      </c>
      <c r="CE45" s="1436"/>
      <c r="CF45" s="1437" t="str">
        <f>+IF(入力シート!$AL218="","",MID(入力シート!$AL218,入力シート!BU$181,1))</f>
        <v/>
      </c>
      <c r="CG45" s="1438"/>
      <c r="CH45" s="1435" t="str">
        <f>+IF(入力シート!$AL218="","",MID(入力シート!$AL218,入力シート!BW$181,1))</f>
        <v/>
      </c>
      <c r="CI45" s="1477"/>
    </row>
    <row r="46" spans="1:110" s="436" customFormat="1" ht="23.25" customHeight="1" thickBot="1">
      <c r="B46" s="1451"/>
      <c r="C46" s="1428" t="str">
        <f>+IF(入力シート!F219="","",入力シート!F219)</f>
        <v/>
      </c>
      <c r="D46" s="1428"/>
      <c r="E46" s="1428"/>
      <c r="F46" s="1428"/>
      <c r="G46" s="1428"/>
      <c r="H46" s="1428"/>
      <c r="I46" s="1428"/>
      <c r="J46" s="1428"/>
      <c r="K46" s="362" t="str">
        <f>+IF(入力シート!J219="","",入力シート!J219)</f>
        <v/>
      </c>
      <c r="L46" s="1429" t="str">
        <f>+MID(入力シート!$BI219,入力シート!BI$182,1)</f>
        <v/>
      </c>
      <c r="M46" s="1430"/>
      <c r="N46" s="1431" t="str">
        <f>+MID(入力シート!$BI219,入力シート!BK$182,1)</f>
        <v/>
      </c>
      <c r="O46" s="1432"/>
      <c r="P46" s="1432" t="str">
        <f>+MID(入力シート!$BI219,入力シート!BM$182,1)</f>
        <v/>
      </c>
      <c r="Q46" s="1432"/>
      <c r="R46" s="1433" t="str">
        <f>+MID(入力シート!$BI219,入力シート!BO$182,1)</f>
        <v/>
      </c>
      <c r="S46" s="1434"/>
      <c r="T46" s="1429" t="str">
        <f>+MID(入力シート!$BI219,入力シート!BQ$182,1)</f>
        <v/>
      </c>
      <c r="U46" s="1430"/>
      <c r="V46" s="584" t="str">
        <f>+IF(入力シート!$Q219="","",MID(TEXT(入力シート!$Q219,"00000#"),入力シート!BI$183,1))</f>
        <v/>
      </c>
      <c r="W46" s="585" t="str">
        <f>+IF(入力シート!$Q219="","",MID(TEXT(入力シート!$Q219,"00000#"),入力シート!BJ$183,1))</f>
        <v/>
      </c>
      <c r="X46" s="585" t="str">
        <f>+IF(入力シート!$Q219="","",MID(TEXT(入力シート!$Q219,"00000#"),入力シート!BK$183,1))</f>
        <v/>
      </c>
      <c r="Y46" s="585" t="str">
        <f>+IF(入力シート!$Q219="","",MID(TEXT(入力シート!$Q219,"00000#"),入力シート!BL$183,1))</f>
        <v/>
      </c>
      <c r="Z46" s="585" t="str">
        <f>+IF(入力シート!$Q219="","",MID(TEXT(入力シート!$Q219,"00000#"),入力シート!BM$183,1))</f>
        <v/>
      </c>
      <c r="AA46" s="586" t="str">
        <f>+IF(入力シート!$Q219="","",MID(TEXT(入力シート!$Q219,"00000#"),入力シート!BN$183,1))</f>
        <v/>
      </c>
      <c r="AB46" s="1424" t="str">
        <f>+IF(入力シート!$S218="","",MID(入力シート!$S218,入力シート!CS$181,1))</f>
        <v/>
      </c>
      <c r="AC46" s="1421"/>
      <c r="AD46" s="1473" t="str">
        <f>+IF(入力シート!$S218="","",MID(入力シート!$S218,入力シート!CU$181,1))</f>
        <v/>
      </c>
      <c r="AE46" s="1474"/>
      <c r="AF46" s="1473" t="str">
        <f>+IF(入力シート!$S218="","",MID(入力シート!$S218,入力シート!CW$181,1))</f>
        <v/>
      </c>
      <c r="AG46" s="1474"/>
      <c r="AH46" s="1473" t="str">
        <f>+IF(入力シート!$S218="","",MID(入力シート!$S218,入力シート!CY$181,1))</f>
        <v/>
      </c>
      <c r="AI46" s="1474"/>
      <c r="AJ46" s="1473" t="str">
        <f>+IF(入力シート!$S218="","",MID(入力シート!$S218,入力シート!DA$181,1))</f>
        <v/>
      </c>
      <c r="AK46" s="1474"/>
      <c r="AL46" s="1473" t="str">
        <f>+IF(入力シート!$S218="","",MID(入力シート!$S218,入力シート!DC$181,1))</f>
        <v/>
      </c>
      <c r="AM46" s="1474"/>
      <c r="AN46" s="1473" t="str">
        <f>+IF(入力シート!$S218="","",MID(入力シート!$S218,入力シート!DE$181,1))</f>
        <v/>
      </c>
      <c r="AO46" s="1474"/>
      <c r="AP46" s="1473" t="str">
        <f>+IF(入力シート!$S218="","",MID(入力シート!$S218,入力シート!DG$181,1))</f>
        <v/>
      </c>
      <c r="AQ46" s="1474"/>
      <c r="AR46" s="1473" t="str">
        <f>+IF(入力シート!$S218="","",MID(入力シート!$S218,入力シート!DI$181,1))</f>
        <v/>
      </c>
      <c r="AS46" s="1474"/>
      <c r="AT46" s="1473" t="str">
        <f>+IF(入力シート!$S218="","",MID(入力シート!$S218,入力シート!DK$181,1))</f>
        <v/>
      </c>
      <c r="AU46" s="1474"/>
      <c r="AV46" s="1473" t="str">
        <f>+IF(入力シート!$S218="","",MID(入力シート!$S218,入力シート!DM$181,1))</f>
        <v/>
      </c>
      <c r="AW46" s="1474"/>
      <c r="AX46" s="1473" t="str">
        <f>+IF(入力シート!$S218="","",MID(入力シート!$S218,入力シート!DO$181,1))</f>
        <v/>
      </c>
      <c r="AY46" s="1474"/>
      <c r="AZ46" s="1473" t="str">
        <f>+IF(入力シート!$S218="","",MID(入力シート!$S218,入力シート!DQ$181,1))</f>
        <v/>
      </c>
      <c r="BA46" s="1474"/>
      <c r="BB46" s="1473" t="str">
        <f>+IF(入力シート!$S218="","",MID(入力シート!$S218,入力シート!DS$181,1))</f>
        <v/>
      </c>
      <c r="BC46" s="1474"/>
      <c r="BD46" s="1473" t="str">
        <f>+IF(入力シート!$S218="","",MID(入力シート!$S218,入力シート!DU$181,1))</f>
        <v/>
      </c>
      <c r="BE46" s="1474"/>
      <c r="BF46" s="1473" t="str">
        <f>+IF(入力シート!$S218="","",MID(入力シート!$S218,入力シート!DW$181,1))</f>
        <v/>
      </c>
      <c r="BG46" s="1474"/>
      <c r="BH46" s="1473" t="str">
        <f>+IF(入力シート!$S218="","",MID(入力シート!$S218,入力シート!DY$181,1))</f>
        <v/>
      </c>
      <c r="BI46" s="1474"/>
      <c r="BJ46" s="1475" t="str">
        <f>+IF(入力シート!$S218="","",MID(入力シート!$S218,入力シート!EA$181,1))</f>
        <v/>
      </c>
      <c r="BK46" s="1476"/>
      <c r="BL46" s="1417" t="str">
        <f>+IF(入力シート!$BJ218="","",MID(入力シート!$BJ218,入力シート!BI$181,1))</f>
        <v>　</v>
      </c>
      <c r="BM46" s="1418"/>
      <c r="BN46" s="1413" t="str">
        <f>+IF(入力シート!$BJ218="","",MID(入力シート!$BJ218,入力シート!BK$181,1))</f>
        <v/>
      </c>
      <c r="BO46" s="1414"/>
      <c r="BP46" s="1419" t="str">
        <f>+IF(入力シート!$BJ218="","",MID(入力シート!$BJ218,入力シート!BM$181,1))</f>
        <v/>
      </c>
      <c r="BQ46" s="1420"/>
      <c r="BR46" s="1413" t="str">
        <f>+IF(入力シート!$BJ218="","",MID(入力シート!$BJ218,入力シート!BO$181,1))</f>
        <v/>
      </c>
      <c r="BS46" s="1414"/>
      <c r="BT46" s="1413" t="str">
        <f>+IF(入力シート!$BJ218="","",MID(入力シート!$BJ218,入力シート!BQ$181,1))</f>
        <v/>
      </c>
      <c r="BU46" s="1414"/>
      <c r="BV46" s="1419" t="str">
        <f>+IF(入力シート!$BJ218="","",MID(入力シート!$BJ218,入力シート!BS$181,1))</f>
        <v/>
      </c>
      <c r="BW46" s="1420"/>
      <c r="BX46" s="1413" t="str">
        <f>+IF(入力シート!$BJ218="","",MID(入力シート!$BJ218,入力シート!BU$181,1))</f>
        <v/>
      </c>
      <c r="BY46" s="1414"/>
      <c r="BZ46" s="1413" t="str">
        <f>+IF(入力シート!$BJ218="","",MID(入力シート!$BJ218,入力シート!BW$181,1))</f>
        <v/>
      </c>
      <c r="CA46" s="1414"/>
      <c r="CB46" s="1413" t="str">
        <f>+IF(入力シート!$BJ218="","",MID(入力シート!$BJ218,入力シート!BY$181,1))</f>
        <v/>
      </c>
      <c r="CC46" s="1414"/>
      <c r="CD46" s="1413" t="str">
        <f>+IF(入力シート!$BJ218="","",MID(入力シート!$BJ218,入力シート!CA$181,1))</f>
        <v/>
      </c>
      <c r="CE46" s="1414"/>
      <c r="CF46" s="1413" t="str">
        <f>+IF(入力シート!$BJ218="","",MID(入力シート!$BJ218,入力シート!CC$181,1))</f>
        <v/>
      </c>
      <c r="CG46" s="1414"/>
      <c r="CH46" s="1413" t="str">
        <f>+IF(入力シート!$BJ218="","",MID(入力シート!$BJ218,入力シート!CE$181,1))</f>
        <v/>
      </c>
      <c r="CI46" s="1471"/>
    </row>
    <row r="47" spans="1:110" s="436" customFormat="1" ht="23.25" customHeight="1">
      <c r="B47" s="444"/>
      <c r="C47" s="287"/>
      <c r="D47" s="287"/>
      <c r="E47" s="287"/>
      <c r="F47" s="287"/>
      <c r="G47" s="287"/>
      <c r="H47" s="287"/>
      <c r="I47" s="287"/>
      <c r="J47" s="287"/>
      <c r="K47" s="363"/>
      <c r="L47" s="499"/>
      <c r="M47" s="499"/>
      <c r="N47" s="602"/>
      <c r="O47" s="602"/>
      <c r="P47" s="602"/>
      <c r="Q47" s="602"/>
      <c r="R47" s="602"/>
      <c r="S47" s="602"/>
      <c r="T47" s="499"/>
      <c r="U47" s="499"/>
      <c r="V47" s="603"/>
      <c r="W47" s="603"/>
      <c r="X47" s="603"/>
      <c r="Y47" s="603"/>
      <c r="Z47" s="603"/>
      <c r="AA47" s="603"/>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69"/>
      <c r="AY47" s="569"/>
      <c r="AZ47" s="569"/>
      <c r="BA47" s="569"/>
      <c r="BB47" s="569"/>
      <c r="BC47" s="569"/>
      <c r="BD47" s="569"/>
      <c r="BE47" s="569"/>
      <c r="BF47" s="569"/>
      <c r="BG47" s="569"/>
      <c r="BH47" s="569"/>
      <c r="BI47" s="569"/>
      <c r="BJ47" s="570"/>
      <c r="BK47" s="570"/>
      <c r="BL47" s="604"/>
      <c r="BM47" s="604"/>
      <c r="BN47" s="604"/>
      <c r="BO47" s="604"/>
      <c r="BP47" s="605"/>
      <c r="BQ47" s="605"/>
      <c r="BR47" s="604"/>
      <c r="BS47" s="604"/>
      <c r="BT47" s="604"/>
      <c r="BU47" s="604"/>
      <c r="BV47" s="605"/>
      <c r="BW47" s="605"/>
      <c r="BX47" s="604"/>
      <c r="BY47" s="604"/>
      <c r="BZ47" s="604"/>
      <c r="CA47" s="604"/>
      <c r="CB47" s="604"/>
      <c r="CC47" s="604"/>
      <c r="CD47" s="604"/>
      <c r="CE47" s="604"/>
      <c r="CF47" s="604"/>
      <c r="CG47" s="604"/>
      <c r="CH47" s="604"/>
      <c r="CI47" s="604"/>
    </row>
    <row r="48" spans="1:110" s="436" customFormat="1" ht="23.25" customHeight="1" thickBot="1">
      <c r="A48" s="1472" t="s">
        <v>741</v>
      </c>
      <c r="B48" s="1472"/>
      <c r="C48" s="1472"/>
      <c r="D48" s="1472"/>
      <c r="E48" s="1472"/>
      <c r="F48" s="1472"/>
      <c r="G48" s="1472"/>
      <c r="H48" s="1472"/>
      <c r="I48" s="1472"/>
      <c r="J48" s="1472"/>
      <c r="K48" s="1472"/>
      <c r="L48" s="1472"/>
      <c r="M48" s="1472"/>
      <c r="N48" s="1472"/>
      <c r="O48" s="1472"/>
      <c r="P48" s="1472"/>
      <c r="Q48" s="1472"/>
      <c r="R48" s="1472"/>
      <c r="S48" s="1472"/>
      <c r="T48" s="1472"/>
      <c r="U48" s="1472"/>
      <c r="V48" s="1472"/>
      <c r="W48" s="1472"/>
      <c r="X48" s="1472"/>
      <c r="Y48" s="1472"/>
      <c r="Z48" s="1472"/>
      <c r="AA48" s="1472"/>
      <c r="AB48" s="1472"/>
      <c r="AC48" s="1472"/>
      <c r="AD48" s="1472"/>
      <c r="AE48" s="1472"/>
      <c r="AF48" s="1472"/>
      <c r="AG48" s="1472"/>
      <c r="AH48" s="1472"/>
      <c r="AI48" s="1472"/>
      <c r="AJ48" s="1472"/>
      <c r="AK48" s="1472"/>
      <c r="AL48" s="1472"/>
      <c r="AM48" s="1472"/>
      <c r="AN48" s="1472"/>
      <c r="AO48" s="1472"/>
      <c r="AP48" s="1472"/>
      <c r="AQ48" s="1472"/>
      <c r="AR48" s="1472"/>
      <c r="DD48" s="442"/>
      <c r="DE48" s="442"/>
      <c r="DF48" s="442"/>
    </row>
    <row r="49" spans="2:143" s="436" customFormat="1" ht="23.25" customHeight="1">
      <c r="B49" s="1464"/>
      <c r="C49" s="1459" t="s">
        <v>96</v>
      </c>
      <c r="D49" s="1459"/>
      <c r="E49" s="1459"/>
      <c r="F49" s="1459"/>
      <c r="G49" s="1459"/>
      <c r="H49" s="1459"/>
      <c r="I49" s="1459"/>
      <c r="J49" s="1459"/>
      <c r="K49" s="1466" t="s">
        <v>97</v>
      </c>
      <c r="L49" s="1466"/>
      <c r="M49" s="1466"/>
      <c r="N49" s="1466"/>
      <c r="O49" s="1466"/>
      <c r="P49" s="1466"/>
      <c r="Q49" s="1466"/>
      <c r="R49" s="1466"/>
      <c r="S49" s="1466"/>
      <c r="T49" s="1466"/>
      <c r="U49" s="1466"/>
      <c r="V49" s="1466"/>
      <c r="W49" s="1466"/>
      <c r="X49" s="1466"/>
      <c r="Y49" s="1466"/>
      <c r="Z49" s="1466"/>
      <c r="AA49" s="1466"/>
      <c r="AB49" s="1468" t="s">
        <v>736</v>
      </c>
      <c r="AC49" s="1468"/>
      <c r="AD49" s="1468"/>
      <c r="AE49" s="1468"/>
      <c r="AF49" s="1468"/>
      <c r="AG49" s="1468"/>
      <c r="AH49" s="1468"/>
      <c r="AI49" s="1468"/>
      <c r="AJ49" s="1468"/>
      <c r="AK49" s="1468"/>
      <c r="AL49" s="1468"/>
      <c r="AM49" s="1468"/>
      <c r="AN49" s="1468"/>
      <c r="AO49" s="1468"/>
      <c r="AP49" s="1468"/>
      <c r="AQ49" s="1468"/>
      <c r="AR49" s="1468"/>
      <c r="AS49" s="1468"/>
      <c r="AT49" s="1468"/>
      <c r="AU49" s="1468"/>
      <c r="AV49" s="1468"/>
      <c r="AW49" s="1468"/>
      <c r="AX49" s="1468"/>
      <c r="AY49" s="1468"/>
      <c r="AZ49" s="1468"/>
      <c r="BA49" s="1468"/>
      <c r="BB49" s="1468"/>
      <c r="BC49" s="1468"/>
      <c r="BD49" s="1468"/>
      <c r="BE49" s="1468"/>
      <c r="BF49" s="1468"/>
      <c r="BG49" s="1468"/>
      <c r="BH49" s="1468"/>
      <c r="BI49" s="1468"/>
      <c r="BJ49" s="1468"/>
      <c r="BK49" s="1468"/>
      <c r="BL49" s="1470" t="s">
        <v>30</v>
      </c>
      <c r="BM49" s="1470"/>
      <c r="BN49" s="1470"/>
      <c r="BO49" s="1470"/>
      <c r="BP49" s="1470"/>
      <c r="BQ49" s="1470"/>
      <c r="BR49" s="1470"/>
      <c r="BS49" s="1470"/>
      <c r="BT49" s="1470" t="s">
        <v>737</v>
      </c>
      <c r="BU49" s="1470"/>
      <c r="BV49" s="1470"/>
      <c r="BW49" s="1470"/>
      <c r="BX49" s="1470"/>
      <c r="BY49" s="1470"/>
      <c r="BZ49" s="1470"/>
      <c r="CA49" s="1470"/>
      <c r="CB49" s="1470"/>
      <c r="CC49" s="1470"/>
      <c r="CD49" s="1470"/>
      <c r="CE49" s="1470"/>
      <c r="CF49" s="1470"/>
      <c r="CG49" s="1470"/>
      <c r="CH49" s="1470"/>
      <c r="CI49" s="1470"/>
      <c r="CJ49" s="1459" t="s">
        <v>742</v>
      </c>
      <c r="CK49" s="1459"/>
      <c r="CL49" s="1459"/>
      <c r="CM49" s="1459"/>
      <c r="CN49" s="1459"/>
      <c r="CO49" s="1459"/>
      <c r="CP49" s="1459"/>
      <c r="CQ49" s="1459"/>
      <c r="CR49" s="1459"/>
      <c r="CS49" s="1459"/>
      <c r="CT49" s="1459"/>
      <c r="CU49" s="1459"/>
      <c r="CV49" s="1459"/>
      <c r="CW49" s="1460"/>
    </row>
    <row r="50" spans="2:143" s="436" customFormat="1" ht="23.25" customHeight="1" thickBot="1">
      <c r="B50" s="1465"/>
      <c r="C50" s="1462"/>
      <c r="D50" s="1462"/>
      <c r="E50" s="1462"/>
      <c r="F50" s="1462"/>
      <c r="G50" s="1462"/>
      <c r="H50" s="1462"/>
      <c r="I50" s="1462"/>
      <c r="J50" s="1462"/>
      <c r="K50" s="1467"/>
      <c r="L50" s="1467"/>
      <c r="M50" s="1467"/>
      <c r="N50" s="1467"/>
      <c r="O50" s="1467"/>
      <c r="P50" s="1467"/>
      <c r="Q50" s="1467"/>
      <c r="R50" s="1467"/>
      <c r="S50" s="1467"/>
      <c r="T50" s="1467"/>
      <c r="U50" s="1467"/>
      <c r="V50" s="1467"/>
      <c r="W50" s="1467"/>
      <c r="X50" s="1467"/>
      <c r="Y50" s="1467"/>
      <c r="Z50" s="1467"/>
      <c r="AA50" s="1467"/>
      <c r="AB50" s="1469"/>
      <c r="AC50" s="1469"/>
      <c r="AD50" s="1469"/>
      <c r="AE50" s="1469"/>
      <c r="AF50" s="1469"/>
      <c r="AG50" s="1469"/>
      <c r="AH50" s="1469"/>
      <c r="AI50" s="1469"/>
      <c r="AJ50" s="1469"/>
      <c r="AK50" s="1469"/>
      <c r="AL50" s="1469"/>
      <c r="AM50" s="1469"/>
      <c r="AN50" s="1469"/>
      <c r="AO50" s="1469"/>
      <c r="AP50" s="1469"/>
      <c r="AQ50" s="1469"/>
      <c r="AR50" s="1469"/>
      <c r="AS50" s="1469"/>
      <c r="AT50" s="1469"/>
      <c r="AU50" s="1469"/>
      <c r="AV50" s="1469"/>
      <c r="AW50" s="1469"/>
      <c r="AX50" s="1469"/>
      <c r="AY50" s="1469"/>
      <c r="AZ50" s="1469"/>
      <c r="BA50" s="1469"/>
      <c r="BB50" s="1469"/>
      <c r="BC50" s="1469"/>
      <c r="BD50" s="1469"/>
      <c r="BE50" s="1469"/>
      <c r="BF50" s="1469"/>
      <c r="BG50" s="1469"/>
      <c r="BH50" s="1469"/>
      <c r="BI50" s="1469"/>
      <c r="BJ50" s="1469"/>
      <c r="BK50" s="1469"/>
      <c r="BL50" s="1461" t="s">
        <v>743</v>
      </c>
      <c r="BM50" s="1461"/>
      <c r="BN50" s="1461"/>
      <c r="BO50" s="1461"/>
      <c r="BP50" s="1461"/>
      <c r="BQ50" s="1461"/>
      <c r="BR50" s="1461"/>
      <c r="BS50" s="1461"/>
      <c r="BT50" s="1461"/>
      <c r="BU50" s="1461"/>
      <c r="BV50" s="1461"/>
      <c r="BW50" s="1461"/>
      <c r="BX50" s="1461"/>
      <c r="BY50" s="1461"/>
      <c r="BZ50" s="1461"/>
      <c r="CA50" s="1461"/>
      <c r="CB50" s="1461"/>
      <c r="CC50" s="1461"/>
      <c r="CD50" s="1461"/>
      <c r="CE50" s="1461"/>
      <c r="CF50" s="1461"/>
      <c r="CG50" s="1461"/>
      <c r="CH50" s="1461"/>
      <c r="CI50" s="1461"/>
      <c r="CJ50" s="1462" t="s">
        <v>744</v>
      </c>
      <c r="CK50" s="1462"/>
      <c r="CL50" s="1462"/>
      <c r="CM50" s="1462"/>
      <c r="CN50" s="1462"/>
      <c r="CO50" s="1462"/>
      <c r="CP50" s="1462"/>
      <c r="CQ50" s="1462"/>
      <c r="CR50" s="1462"/>
      <c r="CS50" s="1462"/>
      <c r="CT50" s="1462"/>
      <c r="CU50" s="1462"/>
      <c r="CV50" s="1462"/>
      <c r="CW50" s="1463"/>
    </row>
    <row r="51" spans="2:143" s="436" customFormat="1" ht="23.25" customHeight="1">
      <c r="B51" s="1450">
        <v>1</v>
      </c>
      <c r="C51" s="1452" t="str">
        <f>+IF(入力シート!F224="","",入力シート!F224)</f>
        <v/>
      </c>
      <c r="D51" s="1452"/>
      <c r="E51" s="1452"/>
      <c r="F51" s="1452"/>
      <c r="G51" s="1452"/>
      <c r="H51" s="1452"/>
      <c r="I51" s="1452"/>
      <c r="J51" s="1452"/>
      <c r="K51" s="361" t="str">
        <f>+IF(入力シート!J224="","",入力シート!J224)</f>
        <v/>
      </c>
      <c r="L51" s="1453" t="str">
        <f>+MID(入力シート!$BI224,入力シート!BI$182,1)</f>
        <v/>
      </c>
      <c r="M51" s="1454"/>
      <c r="N51" s="1455" t="str">
        <f>+MID(入力シート!$BI224,入力シート!BK$182,1)</f>
        <v/>
      </c>
      <c r="O51" s="1456"/>
      <c r="P51" s="1457" t="str">
        <f>+MID(入力シート!$BI224,入力シート!BM$182,1)</f>
        <v/>
      </c>
      <c r="Q51" s="1457"/>
      <c r="R51" s="1448" t="str">
        <f>+MID(入力シート!$BI224,入力シート!BO$182,1)</f>
        <v/>
      </c>
      <c r="S51" s="1448"/>
      <c r="T51" s="1447" t="str">
        <f>+MID(入力シート!$BI224,入力シート!BQ$182,1)</f>
        <v/>
      </c>
      <c r="U51" s="1448"/>
      <c r="V51" s="587" t="str">
        <f>+IF(入力シート!$Q224="","",MID(TEXT(入力シート!$Q224,"00000#"),入力シート!BI$183,1))</f>
        <v/>
      </c>
      <c r="W51" s="579" t="str">
        <f>+IF(入力シート!$Q224="","",MID(TEXT(入力シート!$Q224,"00000#"),入力シート!BJ$183,1))</f>
        <v/>
      </c>
      <c r="X51" s="579" t="str">
        <f>+IF(入力シート!$Q224="","",MID(TEXT(入力シート!$Q224,"00000#"),入力シート!BK$183,1))</f>
        <v/>
      </c>
      <c r="Y51" s="579" t="str">
        <f>+IF(入力シート!$Q224="","",MID(TEXT(入力シート!$Q224,"00000#"),入力シート!BL$183,1))</f>
        <v/>
      </c>
      <c r="Z51" s="579" t="str">
        <f>+IF(入力シート!$Q224="","",MID(TEXT(入力シート!$Q224,"00000#"),入力シート!BM$183,1))</f>
        <v/>
      </c>
      <c r="AA51" s="580" t="str">
        <f>+IF(入力シート!$Q224="","",MID(TEXT(入力シート!$Q224,"00000#"),入力シート!BN$183,1))</f>
        <v/>
      </c>
      <c r="AB51" s="1449" t="str">
        <f>+IF(入力シート!$S224="","",MID(入力シート!$S224,入力シート!BI$181,1))</f>
        <v/>
      </c>
      <c r="AC51" s="1446"/>
      <c r="AD51" s="1446" t="str">
        <f>+IF(入力シート!$S224="","",MID(入力シート!$S224,入力シート!BK$181,1))</f>
        <v/>
      </c>
      <c r="AE51" s="1446"/>
      <c r="AF51" s="1446" t="str">
        <f>+IF(入力シート!$S224="","",MID(入力シート!$S224,入力シート!BM$181,1))</f>
        <v/>
      </c>
      <c r="AG51" s="1446"/>
      <c r="AH51" s="1446" t="str">
        <f>+IF(入力シート!$S224="","",MID(入力シート!$S224,入力シート!BO$181,1))</f>
        <v/>
      </c>
      <c r="AI51" s="1446"/>
      <c r="AJ51" s="1446" t="str">
        <f>+IF(入力シート!$S224="","",MID(入力シート!$S224,入力シート!BQ$181,1))</f>
        <v/>
      </c>
      <c r="AK51" s="1446"/>
      <c r="AL51" s="1446" t="str">
        <f>+IF(入力シート!$S224="","",MID(入力シート!$S224,入力シート!BS$181,1))</f>
        <v/>
      </c>
      <c r="AM51" s="1446"/>
      <c r="AN51" s="1446" t="str">
        <f>+IF(入力シート!$S224="","",MID(入力シート!$S224,入力シート!BU$181,1))</f>
        <v/>
      </c>
      <c r="AO51" s="1446"/>
      <c r="AP51" s="1446" t="str">
        <f>+IF(入力シート!$S224="","",MID(入力シート!$S224,入力シート!BW$181,1))</f>
        <v/>
      </c>
      <c r="AQ51" s="1446"/>
      <c r="AR51" s="1446" t="str">
        <f>+IF(入力シート!$S224="","",MID(入力シート!$S224,入力シート!BY$181,1))</f>
        <v/>
      </c>
      <c r="AS51" s="1446"/>
      <c r="AT51" s="1446" t="str">
        <f>+IF(入力シート!$S224="","",MID(入力シート!$S224,入力シート!CA$181,1))</f>
        <v/>
      </c>
      <c r="AU51" s="1446"/>
      <c r="AV51" s="1446" t="str">
        <f>+IF(入力シート!$S224="","",MID(入力シート!$S224,入力シート!CC$181,1))</f>
        <v/>
      </c>
      <c r="AW51" s="1446"/>
      <c r="AX51" s="1446" t="str">
        <f>+IF(入力シート!$S224="","",MID(入力シート!$S224,入力シート!CE$181,1))</f>
        <v/>
      </c>
      <c r="AY51" s="1446"/>
      <c r="AZ51" s="1446" t="str">
        <f>+IF(入力シート!$S224="","",MID(入力シート!$S224,入力シート!CG$181,1))</f>
        <v/>
      </c>
      <c r="BA51" s="1446"/>
      <c r="BB51" s="1446" t="str">
        <f>+IF(入力シート!$S224="","",MID(入力シート!$S224,入力シート!CI$181,1))</f>
        <v/>
      </c>
      <c r="BC51" s="1446"/>
      <c r="BD51" s="1446" t="str">
        <f>+IF(入力シート!$S224="","",MID(入力シート!$S224,入力シート!CK$181,1))</f>
        <v/>
      </c>
      <c r="BE51" s="1446"/>
      <c r="BF51" s="1446" t="str">
        <f>+IF(入力シート!$S224="","",MID(入力シート!$S224,入力シート!CM$181,1))</f>
        <v/>
      </c>
      <c r="BG51" s="1446"/>
      <c r="BH51" s="1446" t="str">
        <f>+IF(入力シート!$S224="","",MID(入力シート!$S224,入力シート!CO$181,1))</f>
        <v/>
      </c>
      <c r="BI51" s="1446"/>
      <c r="BJ51" s="1442" t="str">
        <f>+IF(入力シート!$S224="","",MID(入力シート!$S224,入力シート!CQ$181,1))</f>
        <v/>
      </c>
      <c r="BK51" s="1443"/>
      <c r="BL51" s="581" t="str">
        <f>+IF(入力シート!$AO224="","",MID(TEXT(入力シート!$AO224,"00#"),入力シート!BI$183,1))</f>
        <v/>
      </c>
      <c r="BM51" s="582" t="str">
        <f>+IF(入力シート!$AO224="","",MID(TEXT(入力シート!$AO224,"00#"),入力シート!BJ$183,1))</f>
        <v/>
      </c>
      <c r="BN51" s="582" t="str">
        <f>+IF(入力シート!$AO224="","",MID(TEXT(入力シート!$AO224,"00#"),入力シート!BK$183,1))</f>
        <v/>
      </c>
      <c r="BO51" s="583" t="s">
        <v>34</v>
      </c>
      <c r="BP51" s="582" t="str">
        <f>+IF(入力シート!$AR224="","",MID(TEXT(入力シート!$AR224,"000#"),入力シート!BI$183,1))</f>
        <v/>
      </c>
      <c r="BQ51" s="582" t="str">
        <f>+IF(入力シート!$AR224="","",MID(TEXT(入力シート!$AR224,"000#"),入力シート!BJ$183,1))</f>
        <v/>
      </c>
      <c r="BR51" s="582" t="str">
        <f>+IF(入力シート!$AR224="","",MID(TEXT(入力シート!$AR224,"000#"),入力シート!BK$183,1))</f>
        <v/>
      </c>
      <c r="BS51" s="582" t="str">
        <f>+IF(入力シート!$AR224="","",MID(TEXT(入力シート!$AR224,"000#"),入力シート!BL$183,1))</f>
        <v/>
      </c>
      <c r="BT51" s="1444" t="str">
        <f>+IF(入力シート!$AT224="","",MID(入力シート!$AT224,入力シート!BI$181,1))</f>
        <v/>
      </c>
      <c r="BU51" s="1445"/>
      <c r="BV51" s="1435" t="str">
        <f>+IF(入力シート!$AT224="","",MID(入力シート!$AT224,入力シート!BK$181,1))</f>
        <v/>
      </c>
      <c r="BW51" s="1436"/>
      <c r="BX51" s="1435" t="str">
        <f>+IF(入力シート!$AT224="","",MID(入力シート!$AT224,入力シート!BM$181,1))</f>
        <v/>
      </c>
      <c r="BY51" s="1436"/>
      <c r="BZ51" s="1437" t="str">
        <f>+IF(入力シート!$AT224="","",MID(入力シート!$AT224,入力シート!BO$181,1))</f>
        <v/>
      </c>
      <c r="CA51" s="1438"/>
      <c r="CB51" s="1435" t="str">
        <f>+IF(入力シート!$AT224="","",MID(入力シート!$AT224,入力シート!BQ$181,1))</f>
        <v/>
      </c>
      <c r="CC51" s="1436"/>
      <c r="CD51" s="1435" t="str">
        <f>+IF(入力シート!$AT224="","",MID(入力シート!$AT224,入力シート!BS$181,1))</f>
        <v/>
      </c>
      <c r="CE51" s="1436"/>
      <c r="CF51" s="1437" t="str">
        <f>+IF(入力シート!$AT224="","",MID(入力シート!$AT224,入力シート!BU$181,1))</f>
        <v/>
      </c>
      <c r="CG51" s="1438"/>
      <c r="CH51" s="1435" t="str">
        <f>+IF(入力シート!$AT224="","",MID(入力シート!$AT224,入力シート!BW$181,1))</f>
        <v/>
      </c>
      <c r="CI51" s="1439"/>
      <c r="CJ51" s="1440" t="str">
        <f>+IF(入力シート!$AG224="","",MID(入力シート!$AG224,入力シート!BI$181,1))</f>
        <v/>
      </c>
      <c r="CK51" s="1441"/>
      <c r="CL51" s="1425" t="str">
        <f>+IF(入力シート!$AG224="","",MID(入力シート!$AG224,入力シート!BK$181,1))</f>
        <v/>
      </c>
      <c r="CM51" s="1426"/>
      <c r="CN51" s="1425" t="str">
        <f>+IF(入力シート!$AG224="","",MID(入力シート!$AG224,入力シート!BM$181,1))</f>
        <v/>
      </c>
      <c r="CO51" s="1426"/>
      <c r="CP51" s="1425" t="str">
        <f>+IF(入力シート!$AG224="","",MID(入力シート!$AG224,入力シート!BO$181,1))</f>
        <v/>
      </c>
      <c r="CQ51" s="1426"/>
      <c r="CR51" s="1425" t="str">
        <f>+IF(入力シート!$AG224="","",MID(入力シート!$AG224,入力シート!BQ$181,1))</f>
        <v/>
      </c>
      <c r="CS51" s="1426"/>
      <c r="CT51" s="1425" t="str">
        <f>+IF(入力シート!$AG224="","",MID(入力シート!$AG224,入力シート!BS$181,1))</f>
        <v/>
      </c>
      <c r="CU51" s="1426"/>
      <c r="CV51" s="1425" t="str">
        <f>+IF(入力シート!$AG224="","",MID(入力シート!$AG224,入力シート!BU$181,1))</f>
        <v/>
      </c>
      <c r="CW51" s="1427"/>
      <c r="CX51" s="606"/>
      <c r="CY51" s="606"/>
      <c r="CZ51" s="606"/>
      <c r="DA51" s="606"/>
      <c r="DB51" s="606"/>
      <c r="DC51" s="606"/>
      <c r="DD51" s="606"/>
      <c r="DE51" s="606"/>
      <c r="DF51" s="606"/>
      <c r="DG51" s="606"/>
      <c r="DH51" s="606"/>
      <c r="DI51" s="606"/>
      <c r="DJ51" s="606"/>
      <c r="DK51" s="606"/>
      <c r="DL51" s="606"/>
      <c r="DM51" s="606"/>
      <c r="DN51" s="606"/>
      <c r="DO51" s="606"/>
      <c r="DP51" s="606"/>
      <c r="DQ51" s="606"/>
      <c r="DR51" s="606"/>
      <c r="DS51" s="606"/>
      <c r="DT51" s="606"/>
      <c r="DU51" s="606"/>
      <c r="DV51" s="606"/>
      <c r="DW51" s="606"/>
      <c r="DX51" s="606"/>
      <c r="DY51" s="606"/>
      <c r="DZ51" s="606"/>
      <c r="EA51" s="606"/>
      <c r="EB51" s="606"/>
      <c r="EC51" s="606"/>
      <c r="ED51" s="606"/>
      <c r="EE51" s="606"/>
      <c r="EF51" s="606"/>
      <c r="EG51" s="606"/>
      <c r="EH51" s="606"/>
      <c r="EI51" s="606"/>
      <c r="EJ51" s="606"/>
      <c r="EK51" s="606"/>
      <c r="EL51" s="606"/>
      <c r="EM51" s="606"/>
    </row>
    <row r="52" spans="2:143" ht="24" customHeight="1" thickBot="1">
      <c r="B52" s="1451"/>
      <c r="C52" s="1428" t="str">
        <f>+IF(入力シート!F225="","",入力シート!F225)</f>
        <v/>
      </c>
      <c r="D52" s="1428"/>
      <c r="E52" s="1428"/>
      <c r="F52" s="1428"/>
      <c r="G52" s="1428"/>
      <c r="H52" s="1428"/>
      <c r="I52" s="1428"/>
      <c r="J52" s="1428"/>
      <c r="K52" s="362" t="str">
        <f>+IF(入力シート!J225="","",入力シート!J225)</f>
        <v/>
      </c>
      <c r="L52" s="1429" t="str">
        <f>+MID(入力シート!$BI225,入力シート!BI$182,1)</f>
        <v/>
      </c>
      <c r="M52" s="1430"/>
      <c r="N52" s="1431" t="str">
        <f>+MID(入力シート!$BI225,入力シート!BK$182,1)</f>
        <v/>
      </c>
      <c r="O52" s="1432"/>
      <c r="P52" s="1432" t="str">
        <f>+MID(入力シート!$BI225,入力シート!BM$182,1)</f>
        <v/>
      </c>
      <c r="Q52" s="1432"/>
      <c r="R52" s="1433" t="str">
        <f>+MID(入力シート!$BI225,入力シート!BO$182,1)</f>
        <v/>
      </c>
      <c r="S52" s="1434"/>
      <c r="T52" s="1429" t="str">
        <f>+MID(入力シート!$BI225,入力シート!BQ$182,1)</f>
        <v/>
      </c>
      <c r="U52" s="1430"/>
      <c r="V52" s="584" t="str">
        <f>+IF(入力シート!$Q225="","",MID(TEXT(入力シート!$Q225,"00000#"),入力シート!BI$183,1))</f>
        <v/>
      </c>
      <c r="W52" s="585" t="str">
        <f>+IF(入力シート!$Q225="","",MID(TEXT(入力シート!$Q225,"00000#"),入力シート!BJ$183,1))</f>
        <v/>
      </c>
      <c r="X52" s="585" t="str">
        <f>+IF(入力シート!$Q225="","",MID(TEXT(入力シート!$Q225,"00000#"),入力シート!BK$183,1))</f>
        <v/>
      </c>
      <c r="Y52" s="585" t="str">
        <f>+IF(入力シート!$Q225="","",MID(TEXT(入力シート!$Q225,"00000#"),入力シート!BL$183,1))</f>
        <v/>
      </c>
      <c r="Z52" s="585" t="str">
        <f>+IF(入力シート!$Q225="","",MID(TEXT(入力シート!$Q225,"00000#"),入力シート!BM$183,1))</f>
        <v/>
      </c>
      <c r="AA52" s="586" t="str">
        <f>+IF(入力シート!$Q225="","",MID(TEXT(入力シート!$Q225,"00000#"),入力シート!BN$183,1))</f>
        <v/>
      </c>
      <c r="AB52" s="1424" t="str">
        <f>+IF(入力シート!$S224="","",MID(入力シート!$S224,入力シート!CS$181,1))</f>
        <v/>
      </c>
      <c r="AC52" s="1421"/>
      <c r="AD52" s="1421" t="str">
        <f>+IF(入力シート!$S224="","",MID(入力シート!$S224,入力シート!CU$181,1))</f>
        <v/>
      </c>
      <c r="AE52" s="1421"/>
      <c r="AF52" s="1421" t="str">
        <f>+IF(入力シート!$S224="","",MID(入力シート!$S224,入力シート!CW$181,1))</f>
        <v/>
      </c>
      <c r="AG52" s="1421"/>
      <c r="AH52" s="1421" t="str">
        <f>+IF(入力シート!$S224="","",MID(入力シート!$S224,入力シート!CY$181,1))</f>
        <v/>
      </c>
      <c r="AI52" s="1421"/>
      <c r="AJ52" s="1421" t="str">
        <f>+IF(入力シート!$S224="","",MID(入力シート!$S224,入力シート!DA$181,1))</f>
        <v/>
      </c>
      <c r="AK52" s="1421"/>
      <c r="AL52" s="1421" t="str">
        <f>+IF(入力シート!$S224="","",MID(入力シート!$S224,入力シート!DC$181,1))</f>
        <v/>
      </c>
      <c r="AM52" s="1421"/>
      <c r="AN52" s="1421" t="str">
        <f>+IF(入力シート!$S224="","",MID(入力シート!$S224,入力シート!DE$181,1))</f>
        <v/>
      </c>
      <c r="AO52" s="1421"/>
      <c r="AP52" s="1421" t="str">
        <f>+IF(入力シート!$S224="","",MID(入力シート!$S224,入力シート!DG$181,1))</f>
        <v/>
      </c>
      <c r="AQ52" s="1421"/>
      <c r="AR52" s="1421" t="str">
        <f>+IF(入力シート!$S224="","",MID(入力シート!$S224,入力シート!DI$181,1))</f>
        <v/>
      </c>
      <c r="AS52" s="1421"/>
      <c r="AT52" s="1421" t="str">
        <f>+IF(入力シート!$S224="","",MID(入力シート!$S224,入力シート!DK$181,1))</f>
        <v/>
      </c>
      <c r="AU52" s="1421"/>
      <c r="AV52" s="1421" t="str">
        <f>+IF(入力シート!$S224="","",MID(入力シート!$S224,入力シート!DM$181,1))</f>
        <v/>
      </c>
      <c r="AW52" s="1421"/>
      <c r="AX52" s="1421" t="str">
        <f>+IF(入力シート!$S224="","",MID(入力シート!$S224,入力シート!DO$181,1))</f>
        <v/>
      </c>
      <c r="AY52" s="1421"/>
      <c r="AZ52" s="1421" t="str">
        <f>+IF(入力シート!$S224="","",MID(入力シート!$S224,入力シート!DQ$181,1))</f>
        <v/>
      </c>
      <c r="BA52" s="1421"/>
      <c r="BB52" s="1421" t="str">
        <f>+IF(入力シート!$S224="","",MID(入力シート!$S224,入力シート!DS$181,1))</f>
        <v/>
      </c>
      <c r="BC52" s="1421"/>
      <c r="BD52" s="1421" t="str">
        <f>+IF(入力シート!$S224="","",MID(入力シート!$S224,入力シート!DU$181,1))</f>
        <v/>
      </c>
      <c r="BE52" s="1421"/>
      <c r="BF52" s="1421" t="str">
        <f>+IF(入力シート!$S224="","",MID(入力シート!$S224,入力シート!DW$181,1))</f>
        <v/>
      </c>
      <c r="BG52" s="1421"/>
      <c r="BH52" s="1421" t="str">
        <f>+IF(入力シート!$S224="","",MID(入力シート!$S224,入力シート!DY$181,1))</f>
        <v/>
      </c>
      <c r="BI52" s="1421"/>
      <c r="BJ52" s="1422" t="str">
        <f>+IF(入力シート!$S224="","",MID(入力シート!$S224,入力シート!EA$181,1))</f>
        <v/>
      </c>
      <c r="BK52" s="1423"/>
      <c r="BL52" s="1417" t="str">
        <f>+IF(入力シート!$BJ224="","",MID(入力シート!$BJ224,入力シート!BI$181,1))</f>
        <v>　</v>
      </c>
      <c r="BM52" s="1418"/>
      <c r="BN52" s="1413" t="str">
        <f>+IF(入力シート!$BJ224="","",MID(入力シート!$BJ224,入力シート!BK$181,1))</f>
        <v/>
      </c>
      <c r="BO52" s="1414"/>
      <c r="BP52" s="1419" t="str">
        <f>+IF(入力シート!$BJ224="","",MID(入力シート!$BJ224,入力シート!BM$181,1))</f>
        <v/>
      </c>
      <c r="BQ52" s="1420"/>
      <c r="BR52" s="1413" t="str">
        <f>+IF(入力シート!$BJ224="","",MID(入力シート!$BJ224,入力シート!BO$181,1))</f>
        <v/>
      </c>
      <c r="BS52" s="1414"/>
      <c r="BT52" s="1413" t="str">
        <f>+IF(入力シート!$BJ224="","",MID(入力シート!$BJ224,入力シート!BQ$181,1))</f>
        <v/>
      </c>
      <c r="BU52" s="1414"/>
      <c r="BV52" s="1419" t="str">
        <f>+IF(入力シート!$BJ224="","",MID(入力シート!$BJ224,入力シート!BS$181,1))</f>
        <v/>
      </c>
      <c r="BW52" s="1420"/>
      <c r="BX52" s="1413" t="str">
        <f>+IF(入力シート!$BJ224="","",MID(入力シート!$BJ224,入力シート!BU$181,1))</f>
        <v/>
      </c>
      <c r="BY52" s="1414"/>
      <c r="BZ52" s="1413" t="str">
        <f>+IF(入力シート!$BJ224="","",MID(入力シート!$BJ224,入力シート!BW$181,1))</f>
        <v/>
      </c>
      <c r="CA52" s="1414"/>
      <c r="CB52" s="1413" t="str">
        <f>+IF(入力シート!$BJ224="","",MID(入力シート!$BJ224,入力シート!BY$181,1))</f>
        <v/>
      </c>
      <c r="CC52" s="1414"/>
      <c r="CD52" s="1413" t="str">
        <f>+IF(入力シート!$BJ224="","",MID(入力シート!$BJ224,入力シート!CA$181,1))</f>
        <v/>
      </c>
      <c r="CE52" s="1414"/>
      <c r="CF52" s="1413" t="str">
        <f>+IF(入力シート!$BJ224="","",MID(入力シート!$BJ224,入力シート!CC$181,1))</f>
        <v/>
      </c>
      <c r="CG52" s="1414"/>
      <c r="CH52" s="1415" t="str">
        <f>+IF(入力シート!$BJ224="","",MID(入力シート!$BJ224,入力シート!CE$181,1))</f>
        <v/>
      </c>
      <c r="CI52" s="1416"/>
      <c r="CJ52" s="1458" t="str">
        <f>+IF(入力シート!$AK224="","",MID(入力シート!$AK224,入力シート!BI$181,1))</f>
        <v/>
      </c>
      <c r="CK52" s="1410"/>
      <c r="CL52" s="1398" t="str">
        <f>+IF(入力シート!$AK224="","",MID(入力シート!$AK224,入力シート!BK$181,1))</f>
        <v/>
      </c>
      <c r="CM52" s="1412"/>
      <c r="CN52" s="1398" t="str">
        <f>+IF(入力シート!$AK224="","",MID(入力シート!$AK224,入力シート!BM$181,1))</f>
        <v/>
      </c>
      <c r="CO52" s="1412"/>
      <c r="CP52" s="1398" t="str">
        <f>+IF(入力シート!$AK224="","",MID(入力シート!$AK224,入力シート!BO$181,1))</f>
        <v/>
      </c>
      <c r="CQ52" s="1412"/>
      <c r="CR52" s="1398" t="str">
        <f>+IF(入力シート!$AK224="","",MID(入力シート!$AK224,入力シート!BQ$181,1))</f>
        <v/>
      </c>
      <c r="CS52" s="1412"/>
      <c r="CT52" s="1398" t="str">
        <f>+IF(入力シート!$AK224="","",MID(入力シート!$AK224,入力シート!BS$181,1))</f>
        <v/>
      </c>
      <c r="CU52" s="1412"/>
      <c r="CV52" s="1398" t="str">
        <f>+IF(入力シート!$AK224="","",MID(入力シート!$AK224,入力シート!BU$181,1))</f>
        <v/>
      </c>
      <c r="CW52" s="1399"/>
    </row>
    <row r="53" spans="2:143" s="436" customFormat="1" ht="23.25" customHeight="1">
      <c r="B53" s="1450">
        <v>2</v>
      </c>
      <c r="C53" s="1452" t="str">
        <f>+IF(入力シート!F226="","",入力シート!F226)</f>
        <v/>
      </c>
      <c r="D53" s="1452"/>
      <c r="E53" s="1452"/>
      <c r="F53" s="1452"/>
      <c r="G53" s="1452"/>
      <c r="H53" s="1452"/>
      <c r="I53" s="1452"/>
      <c r="J53" s="1452"/>
      <c r="K53" s="361" t="str">
        <f>+IF(入力シート!J226="","",入力シート!J226)</f>
        <v/>
      </c>
      <c r="L53" s="1453" t="str">
        <f>+MID(入力シート!$BI226,入力シート!BI$182,1)</f>
        <v/>
      </c>
      <c r="M53" s="1454"/>
      <c r="N53" s="1455" t="str">
        <f>+MID(入力シート!$BI226,入力シート!BK$182,1)</f>
        <v/>
      </c>
      <c r="O53" s="1456"/>
      <c r="P53" s="1457" t="str">
        <f>+MID(入力シート!$BI226,入力シート!BM$182,1)</f>
        <v/>
      </c>
      <c r="Q53" s="1457"/>
      <c r="R53" s="1448" t="str">
        <f>+MID(入力シート!$BI226,入力シート!BO$182,1)</f>
        <v/>
      </c>
      <c r="S53" s="1448"/>
      <c r="T53" s="1447" t="str">
        <f>+MID(入力シート!$BI226,入力シート!BQ$182,1)</f>
        <v/>
      </c>
      <c r="U53" s="1448"/>
      <c r="V53" s="587" t="str">
        <f>+IF(入力シート!$Q226="","",MID(TEXT(入力シート!$Q226,"00000#"),入力シート!BI$183,1))</f>
        <v/>
      </c>
      <c r="W53" s="579" t="str">
        <f>+IF(入力シート!$Q226="","",MID(TEXT(入力シート!$Q226,"00000#"),入力シート!BJ$183,1))</f>
        <v/>
      </c>
      <c r="X53" s="579" t="str">
        <f>+IF(入力シート!$Q226="","",MID(TEXT(入力シート!$Q226,"00000#"),入力シート!BK$183,1))</f>
        <v/>
      </c>
      <c r="Y53" s="579" t="str">
        <f>+IF(入力シート!$Q226="","",MID(TEXT(入力シート!$Q226,"00000#"),入力シート!BL$183,1))</f>
        <v/>
      </c>
      <c r="Z53" s="579" t="str">
        <f>+IF(入力シート!$Q226="","",MID(TEXT(入力シート!$Q226,"00000#"),入力シート!BM$183,1))</f>
        <v/>
      </c>
      <c r="AA53" s="580" t="str">
        <f>+IF(入力シート!$Q226="","",MID(TEXT(入力シート!$Q226,"00000#"),入力シート!BN$183,1))</f>
        <v/>
      </c>
      <c r="AB53" s="1449" t="str">
        <f>+IF(入力シート!$S226="","",MID(入力シート!$S226,入力シート!BI$181,1))</f>
        <v/>
      </c>
      <c r="AC53" s="1446"/>
      <c r="AD53" s="1446" t="str">
        <f>+IF(入力シート!$S226="","",MID(入力シート!$S226,入力シート!BK$181,1))</f>
        <v/>
      </c>
      <c r="AE53" s="1446"/>
      <c r="AF53" s="1446" t="str">
        <f>+IF(入力シート!$S226="","",MID(入力シート!$S226,入力シート!BM$181,1))</f>
        <v/>
      </c>
      <c r="AG53" s="1446"/>
      <c r="AH53" s="1446" t="str">
        <f>+IF(入力シート!$S226="","",MID(入力シート!$S226,入力シート!BO$181,1))</f>
        <v/>
      </c>
      <c r="AI53" s="1446"/>
      <c r="AJ53" s="1446" t="str">
        <f>+IF(入力シート!$S226="","",MID(入力シート!$S226,入力シート!BQ$181,1))</f>
        <v/>
      </c>
      <c r="AK53" s="1446"/>
      <c r="AL53" s="1446" t="str">
        <f>+IF(入力シート!$S226="","",MID(入力シート!$S226,入力シート!BS$181,1))</f>
        <v/>
      </c>
      <c r="AM53" s="1446"/>
      <c r="AN53" s="1446" t="str">
        <f>+IF(入力シート!$S226="","",MID(入力シート!$S226,入力シート!BU$181,1))</f>
        <v/>
      </c>
      <c r="AO53" s="1446"/>
      <c r="AP53" s="1446" t="str">
        <f>+IF(入力シート!$S226="","",MID(入力シート!$S226,入力シート!BW$181,1))</f>
        <v/>
      </c>
      <c r="AQ53" s="1446"/>
      <c r="AR53" s="1446" t="str">
        <f>+IF(入力シート!$S226="","",MID(入力シート!$S226,入力シート!BY$181,1))</f>
        <v/>
      </c>
      <c r="AS53" s="1446"/>
      <c r="AT53" s="1446" t="str">
        <f>+IF(入力シート!$S226="","",MID(入力シート!$S226,入力シート!CA$181,1))</f>
        <v/>
      </c>
      <c r="AU53" s="1446"/>
      <c r="AV53" s="1446" t="str">
        <f>+IF(入力シート!$S226="","",MID(入力シート!$S226,入力シート!CC$181,1))</f>
        <v/>
      </c>
      <c r="AW53" s="1446"/>
      <c r="AX53" s="1446" t="str">
        <f>+IF(入力シート!$S226="","",MID(入力シート!$S226,入力シート!CE$181,1))</f>
        <v/>
      </c>
      <c r="AY53" s="1446"/>
      <c r="AZ53" s="1446" t="str">
        <f>+IF(入力シート!$S226="","",MID(入力シート!$S226,入力シート!CG$181,1))</f>
        <v/>
      </c>
      <c r="BA53" s="1446"/>
      <c r="BB53" s="1446" t="str">
        <f>+IF(入力シート!$S226="","",MID(入力シート!$S226,入力シート!CI$181,1))</f>
        <v/>
      </c>
      <c r="BC53" s="1446"/>
      <c r="BD53" s="1446" t="str">
        <f>+IF(入力シート!$S226="","",MID(入力シート!$S226,入力シート!CK$181,1))</f>
        <v/>
      </c>
      <c r="BE53" s="1446"/>
      <c r="BF53" s="1446" t="str">
        <f>+IF(入力シート!$S226="","",MID(入力シート!$S226,入力シート!CM$181,1))</f>
        <v/>
      </c>
      <c r="BG53" s="1446"/>
      <c r="BH53" s="1446" t="str">
        <f>+IF(入力シート!$S226="","",MID(入力シート!$S226,入力シート!CO$181,1))</f>
        <v/>
      </c>
      <c r="BI53" s="1446"/>
      <c r="BJ53" s="1442" t="str">
        <f>+IF(入力シート!$S226="","",MID(入力シート!$S226,入力シート!CQ$181,1))</f>
        <v/>
      </c>
      <c r="BK53" s="1443"/>
      <c r="BL53" s="581" t="str">
        <f>+IF(入力シート!$AO226="","",MID(TEXT(入力シート!$AO226,"00#"),入力シート!BI$183,1))</f>
        <v/>
      </c>
      <c r="BM53" s="582" t="str">
        <f>+IF(入力シート!$AO226="","",MID(TEXT(入力シート!$AO226,"00#"),入力シート!BJ$183,1))</f>
        <v/>
      </c>
      <c r="BN53" s="582" t="str">
        <f>+IF(入力シート!$AO226="","",MID(TEXT(入力シート!$AO226,"00#"),入力シート!BK$183,1))</f>
        <v/>
      </c>
      <c r="BO53" s="583" t="s">
        <v>34</v>
      </c>
      <c r="BP53" s="582" t="str">
        <f>+IF(入力シート!$AR226="","",MID(TEXT(入力シート!$AR226,"000#"),入力シート!BI$183,1))</f>
        <v/>
      </c>
      <c r="BQ53" s="582" t="str">
        <f>+IF(入力シート!$AR226="","",MID(TEXT(入力シート!$AR226,"000#"),入力シート!BJ$183,1))</f>
        <v/>
      </c>
      <c r="BR53" s="582" t="str">
        <f>+IF(入力シート!$AR226="","",MID(TEXT(入力シート!$AR226,"000#"),入力シート!BK$183,1))</f>
        <v/>
      </c>
      <c r="BS53" s="582" t="str">
        <f>+IF(入力シート!$AR226="","",MID(TEXT(入力シート!$AR226,"000#"),入力シート!BL$183,1))</f>
        <v/>
      </c>
      <c r="BT53" s="1444" t="str">
        <f>+IF(入力シート!$AT226="","",MID(入力シート!$AT226,入力シート!BI$181,1))</f>
        <v/>
      </c>
      <c r="BU53" s="1445"/>
      <c r="BV53" s="1435" t="str">
        <f>+IF(入力シート!$AT226="","",MID(入力シート!$AT226,入力シート!BK$181,1))</f>
        <v/>
      </c>
      <c r="BW53" s="1436"/>
      <c r="BX53" s="1435" t="str">
        <f>+IF(入力シート!$AT226="","",MID(入力シート!$AT226,入力シート!BM$181,1))</f>
        <v/>
      </c>
      <c r="BY53" s="1436"/>
      <c r="BZ53" s="1437" t="str">
        <f>+IF(入力シート!$AT226="","",MID(入力シート!$AT226,入力シート!BO$181,1))</f>
        <v/>
      </c>
      <c r="CA53" s="1438"/>
      <c r="CB53" s="1435" t="str">
        <f>+IF(入力シート!$AT226="","",MID(入力シート!$AT226,入力シート!BQ$181,1))</f>
        <v/>
      </c>
      <c r="CC53" s="1436"/>
      <c r="CD53" s="1435" t="str">
        <f>+IF(入力シート!$AT226="","",MID(入力シート!$AT226,入力シート!BS$181,1))</f>
        <v/>
      </c>
      <c r="CE53" s="1436"/>
      <c r="CF53" s="1437" t="str">
        <f>+IF(入力シート!$AT226="","",MID(入力シート!$AT226,入力シート!BU$181,1))</f>
        <v/>
      </c>
      <c r="CG53" s="1438"/>
      <c r="CH53" s="1435" t="str">
        <f>+IF(入力シート!$AT226="","",MID(入力シート!$AT226,入力シート!BW$181,1))</f>
        <v/>
      </c>
      <c r="CI53" s="1439"/>
      <c r="CJ53" s="1440" t="str">
        <f>+IF(入力シート!$AG226="","",MID(入力シート!$AG226,入力シート!BI$181,1))</f>
        <v/>
      </c>
      <c r="CK53" s="1441"/>
      <c r="CL53" s="1425" t="str">
        <f>+IF(入力シート!$AG226="","",MID(入力シート!$AG226,入力シート!BK$181,1))</f>
        <v/>
      </c>
      <c r="CM53" s="1426"/>
      <c r="CN53" s="1425" t="str">
        <f>+IF(入力シート!$AG226="","",MID(入力シート!$AG226,入力シート!BM$181,1))</f>
        <v/>
      </c>
      <c r="CO53" s="1426"/>
      <c r="CP53" s="1425" t="str">
        <f>+IF(入力シート!$AG226="","",MID(入力シート!$AG226,入力シート!BO$181,1))</f>
        <v/>
      </c>
      <c r="CQ53" s="1426"/>
      <c r="CR53" s="1425" t="str">
        <f>+IF(入力シート!$AG226="","",MID(入力シート!$AG226,入力シート!BQ$181,1))</f>
        <v/>
      </c>
      <c r="CS53" s="1426"/>
      <c r="CT53" s="1425" t="str">
        <f>+IF(入力シート!$AG226="","",MID(入力シート!$AG226,入力シート!BS$181,1))</f>
        <v/>
      </c>
      <c r="CU53" s="1426"/>
      <c r="CV53" s="1425" t="str">
        <f>+IF(入力シート!$AG226="","",MID(入力シート!$AG226,入力シート!BU$181,1))</f>
        <v/>
      </c>
      <c r="CW53" s="1427"/>
      <c r="CX53" s="606"/>
      <c r="CY53" s="606"/>
      <c r="CZ53" s="606"/>
      <c r="DA53" s="606"/>
      <c r="DB53" s="606"/>
      <c r="DC53" s="606"/>
      <c r="DD53" s="606"/>
      <c r="DE53" s="606"/>
      <c r="DF53" s="606"/>
      <c r="DG53" s="606"/>
      <c r="DH53" s="606"/>
      <c r="DI53" s="606"/>
      <c r="DJ53" s="606"/>
      <c r="DK53" s="606"/>
      <c r="DL53" s="606"/>
      <c r="DM53" s="606"/>
      <c r="DN53" s="606"/>
      <c r="DO53" s="606"/>
      <c r="DP53" s="606"/>
      <c r="DQ53" s="606"/>
      <c r="DR53" s="606"/>
      <c r="DS53" s="606"/>
      <c r="DT53" s="606"/>
      <c r="DU53" s="606"/>
      <c r="DV53" s="606"/>
      <c r="DW53" s="606"/>
      <c r="DX53" s="606"/>
      <c r="DY53" s="606"/>
      <c r="DZ53" s="606"/>
      <c r="EA53" s="606"/>
      <c r="EB53" s="606"/>
      <c r="EC53" s="606"/>
      <c r="ED53" s="606"/>
      <c r="EE53" s="606"/>
      <c r="EF53" s="606"/>
      <c r="EG53" s="606"/>
      <c r="EH53" s="606"/>
      <c r="EI53" s="606"/>
      <c r="EJ53" s="606"/>
      <c r="EK53" s="606"/>
      <c r="EL53" s="606"/>
      <c r="EM53" s="606"/>
    </row>
    <row r="54" spans="2:143" ht="24" customHeight="1" thickBot="1">
      <c r="B54" s="1451"/>
      <c r="C54" s="1428" t="str">
        <f>+IF(入力シート!F227="","",入力シート!F227)</f>
        <v/>
      </c>
      <c r="D54" s="1428"/>
      <c r="E54" s="1428"/>
      <c r="F54" s="1428"/>
      <c r="G54" s="1428"/>
      <c r="H54" s="1428"/>
      <c r="I54" s="1428"/>
      <c r="J54" s="1428"/>
      <c r="K54" s="362" t="str">
        <f>+IF(入力シート!J227="","",入力シート!J227)</f>
        <v/>
      </c>
      <c r="L54" s="1429" t="str">
        <f>+MID(入力シート!$BI227,入力シート!BI$182,1)</f>
        <v/>
      </c>
      <c r="M54" s="1430"/>
      <c r="N54" s="1431" t="str">
        <f>+MID(入力シート!$BI227,入力シート!BK$182,1)</f>
        <v/>
      </c>
      <c r="O54" s="1432"/>
      <c r="P54" s="1432" t="str">
        <f>+MID(入力シート!$BI227,入力シート!BM$182,1)</f>
        <v/>
      </c>
      <c r="Q54" s="1432"/>
      <c r="R54" s="1433" t="str">
        <f>+MID(入力シート!$BI227,入力シート!BO$182,1)</f>
        <v/>
      </c>
      <c r="S54" s="1434"/>
      <c r="T54" s="1429" t="str">
        <f>+MID(入力シート!$BI227,入力シート!BQ$182,1)</f>
        <v/>
      </c>
      <c r="U54" s="1430"/>
      <c r="V54" s="584" t="str">
        <f>+IF(入力シート!$Q227="","",MID(TEXT(入力シート!$Q227,"00000#"),入力シート!BI$183,1))</f>
        <v/>
      </c>
      <c r="W54" s="585" t="str">
        <f>+IF(入力シート!$Q227="","",MID(TEXT(入力シート!$Q227,"00000#"),入力シート!BJ$183,1))</f>
        <v/>
      </c>
      <c r="X54" s="585" t="str">
        <f>+IF(入力シート!$Q227="","",MID(TEXT(入力シート!$Q227,"00000#"),入力シート!BK$183,1))</f>
        <v/>
      </c>
      <c r="Y54" s="585" t="str">
        <f>+IF(入力シート!$Q227="","",MID(TEXT(入力シート!$Q227,"00000#"),入力シート!BL$183,1))</f>
        <v/>
      </c>
      <c r="Z54" s="585" t="str">
        <f>+IF(入力シート!$Q227="","",MID(TEXT(入力シート!$Q227,"00000#"),入力シート!BM$183,1))</f>
        <v/>
      </c>
      <c r="AA54" s="586" t="str">
        <f>+IF(入力シート!$Q227="","",MID(TEXT(入力シート!$Q227,"00000#"),入力シート!BN$183,1))</f>
        <v/>
      </c>
      <c r="AB54" s="1424" t="str">
        <f>+IF(入力シート!$S226="","",MID(入力シート!$S226,入力シート!CS$181,1))</f>
        <v/>
      </c>
      <c r="AC54" s="1421"/>
      <c r="AD54" s="1421" t="str">
        <f>+IF(入力シート!$S226="","",MID(入力シート!$S226,入力シート!CU$181,1))</f>
        <v/>
      </c>
      <c r="AE54" s="1421"/>
      <c r="AF54" s="1421" t="str">
        <f>+IF(入力シート!$S226="","",MID(入力シート!$S226,入力シート!CW$181,1))</f>
        <v/>
      </c>
      <c r="AG54" s="1421"/>
      <c r="AH54" s="1421" t="str">
        <f>+IF(入力シート!$S226="","",MID(入力シート!$S226,入力シート!CY$181,1))</f>
        <v/>
      </c>
      <c r="AI54" s="1421"/>
      <c r="AJ54" s="1421" t="str">
        <f>+IF(入力シート!$S226="","",MID(入力シート!$S226,入力シート!DA$181,1))</f>
        <v/>
      </c>
      <c r="AK54" s="1421"/>
      <c r="AL54" s="1421" t="str">
        <f>+IF(入力シート!$S226="","",MID(入力シート!$S226,入力シート!DC$181,1))</f>
        <v/>
      </c>
      <c r="AM54" s="1421"/>
      <c r="AN54" s="1421" t="str">
        <f>+IF(入力シート!$S226="","",MID(入力シート!$S226,入力シート!DE$181,1))</f>
        <v/>
      </c>
      <c r="AO54" s="1421"/>
      <c r="AP54" s="1421" t="str">
        <f>+IF(入力シート!$S226="","",MID(入力シート!$S226,入力シート!DG$181,1))</f>
        <v/>
      </c>
      <c r="AQ54" s="1421"/>
      <c r="AR54" s="1421" t="str">
        <f>+IF(入力シート!$S226="","",MID(入力シート!$S226,入力シート!DI$181,1))</f>
        <v/>
      </c>
      <c r="AS54" s="1421"/>
      <c r="AT54" s="1421" t="str">
        <f>+IF(入力シート!$S226="","",MID(入力シート!$S226,入力シート!DK$181,1))</f>
        <v/>
      </c>
      <c r="AU54" s="1421"/>
      <c r="AV54" s="1421" t="str">
        <f>+IF(入力シート!$S226="","",MID(入力シート!$S226,入力シート!DM$181,1))</f>
        <v/>
      </c>
      <c r="AW54" s="1421"/>
      <c r="AX54" s="1421" t="str">
        <f>+IF(入力シート!$S226="","",MID(入力シート!$S226,入力シート!DO$181,1))</f>
        <v/>
      </c>
      <c r="AY54" s="1421"/>
      <c r="AZ54" s="1421" t="str">
        <f>+IF(入力シート!$S226="","",MID(入力シート!$S226,入力シート!DQ$181,1))</f>
        <v/>
      </c>
      <c r="BA54" s="1421"/>
      <c r="BB54" s="1421" t="str">
        <f>+IF(入力シート!$S226="","",MID(入力シート!$S226,入力シート!DS$181,1))</f>
        <v/>
      </c>
      <c r="BC54" s="1421"/>
      <c r="BD54" s="1421" t="str">
        <f>+IF(入力シート!$S226="","",MID(入力シート!$S226,入力シート!DU$181,1))</f>
        <v/>
      </c>
      <c r="BE54" s="1421"/>
      <c r="BF54" s="1421" t="str">
        <f>+IF(入力シート!$S226="","",MID(入力シート!$S226,入力シート!DW$181,1))</f>
        <v/>
      </c>
      <c r="BG54" s="1421"/>
      <c r="BH54" s="1421" t="str">
        <f>+IF(入力シート!$S226="","",MID(入力シート!$S226,入力シート!DY$181,1))</f>
        <v/>
      </c>
      <c r="BI54" s="1421"/>
      <c r="BJ54" s="1422" t="str">
        <f>+IF(入力シート!$S226="","",MID(入力シート!$S226,入力シート!EA$181,1))</f>
        <v/>
      </c>
      <c r="BK54" s="1423"/>
      <c r="BL54" s="1417" t="str">
        <f>+IF(入力シート!$BJ226="","",MID(入力シート!$BJ226,入力シート!BI$181,1))</f>
        <v>　</v>
      </c>
      <c r="BM54" s="1418"/>
      <c r="BN54" s="1413" t="str">
        <f>+IF(入力シート!$BJ226="","",MID(入力シート!$BJ226,入力シート!BK$181,1))</f>
        <v/>
      </c>
      <c r="BO54" s="1414"/>
      <c r="BP54" s="1419" t="str">
        <f>+IF(入力シート!$BJ226="","",MID(入力シート!$BJ226,入力シート!BM$181,1))</f>
        <v/>
      </c>
      <c r="BQ54" s="1420"/>
      <c r="BR54" s="1413" t="str">
        <f>+IF(入力シート!$BJ226="","",MID(入力シート!$BJ226,入力シート!BO$181,1))</f>
        <v/>
      </c>
      <c r="BS54" s="1414"/>
      <c r="BT54" s="1413" t="str">
        <f>+IF(入力シート!$BJ226="","",MID(入力シート!$BJ226,入力シート!BQ$181,1))</f>
        <v/>
      </c>
      <c r="BU54" s="1414"/>
      <c r="BV54" s="1419" t="str">
        <f>+IF(入力シート!$BJ226="","",MID(入力シート!$BJ226,入力シート!BS$181,1))</f>
        <v/>
      </c>
      <c r="BW54" s="1420"/>
      <c r="BX54" s="1413" t="str">
        <f>+IF(入力シート!$BJ226="","",MID(入力シート!$BJ226,入力シート!BU$181,1))</f>
        <v/>
      </c>
      <c r="BY54" s="1414"/>
      <c r="BZ54" s="1413" t="str">
        <f>+IF(入力シート!$BJ226="","",MID(入力シート!$BJ226,入力シート!BW$181,1))</f>
        <v/>
      </c>
      <c r="CA54" s="1414"/>
      <c r="CB54" s="1413" t="str">
        <f>+IF(入力シート!$BJ226="","",MID(入力シート!$BJ226,入力シート!BY$181,1))</f>
        <v/>
      </c>
      <c r="CC54" s="1414"/>
      <c r="CD54" s="1413" t="str">
        <f>+IF(入力シート!$BJ226="","",MID(入力シート!$BJ226,入力シート!CA$181,1))</f>
        <v/>
      </c>
      <c r="CE54" s="1414"/>
      <c r="CF54" s="1413" t="str">
        <f>+IF(入力シート!$BJ226="","",MID(入力シート!$BJ226,入力シート!CC$181,1))</f>
        <v/>
      </c>
      <c r="CG54" s="1414"/>
      <c r="CH54" s="1415" t="str">
        <f>+IF(入力シート!$BJ226="","",MID(入力シート!$BJ226,入力シート!CE$181,1))</f>
        <v/>
      </c>
      <c r="CI54" s="1416"/>
      <c r="CJ54" s="1458" t="str">
        <f>+IF(入力シート!$AK226="","",MID(入力シート!$AK226,入力シート!BI$181,1))</f>
        <v/>
      </c>
      <c r="CK54" s="1410"/>
      <c r="CL54" s="1398" t="str">
        <f>+IF(入力シート!$AK226="","",MID(入力シート!$AK226,入力シート!BK$181,1))</f>
        <v/>
      </c>
      <c r="CM54" s="1412"/>
      <c r="CN54" s="1398" t="str">
        <f>+IF(入力シート!$AK226="","",MID(入力シート!$AK226,入力シート!BM$181,1))</f>
        <v/>
      </c>
      <c r="CO54" s="1412"/>
      <c r="CP54" s="1398" t="str">
        <f>+IF(入力シート!$AK226="","",MID(入力シート!$AK226,入力シート!BO$181,1))</f>
        <v/>
      </c>
      <c r="CQ54" s="1412"/>
      <c r="CR54" s="1398" t="str">
        <f>+IF(入力シート!$AK226="","",MID(入力シート!$AK226,入力シート!BQ$181,1))</f>
        <v/>
      </c>
      <c r="CS54" s="1412"/>
      <c r="CT54" s="1398" t="str">
        <f>+IF(入力シート!$AK226="","",MID(入力シート!$AK226,入力シート!BS$181,1))</f>
        <v/>
      </c>
      <c r="CU54" s="1412"/>
      <c r="CV54" s="1398" t="str">
        <f>+IF(入力シート!$AK226="","",MID(入力シート!$AK226,入力シート!BU$181,1))</f>
        <v/>
      </c>
      <c r="CW54" s="1399"/>
    </row>
    <row r="55" spans="2:143" s="436" customFormat="1" ht="23.25" customHeight="1">
      <c r="B55" s="1450">
        <v>3</v>
      </c>
      <c r="C55" s="1452" t="str">
        <f>+IF(入力シート!F228="","",入力シート!F228)</f>
        <v/>
      </c>
      <c r="D55" s="1452"/>
      <c r="E55" s="1452"/>
      <c r="F55" s="1452"/>
      <c r="G55" s="1452"/>
      <c r="H55" s="1452"/>
      <c r="I55" s="1452"/>
      <c r="J55" s="1452"/>
      <c r="K55" s="361" t="str">
        <f>+IF(入力シート!J228="","",入力シート!J228)</f>
        <v/>
      </c>
      <c r="L55" s="1453" t="str">
        <f>+MID(入力シート!$BI228,入力シート!BI$182,1)</f>
        <v/>
      </c>
      <c r="M55" s="1454"/>
      <c r="N55" s="1455" t="str">
        <f>+MID(入力シート!$BI228,入力シート!BK$182,1)</f>
        <v/>
      </c>
      <c r="O55" s="1456"/>
      <c r="P55" s="1457" t="str">
        <f>+MID(入力シート!$BI228,入力シート!BM$182,1)</f>
        <v/>
      </c>
      <c r="Q55" s="1457"/>
      <c r="R55" s="1448" t="str">
        <f>+MID(入力シート!$BI228,入力シート!BO$182,1)</f>
        <v/>
      </c>
      <c r="S55" s="1448"/>
      <c r="T55" s="1447" t="str">
        <f>+MID(入力シート!$BI228,入力シート!BQ$182,1)</f>
        <v/>
      </c>
      <c r="U55" s="1448"/>
      <c r="V55" s="587" t="str">
        <f>+IF(入力シート!$Q228="","",MID(TEXT(入力シート!$Q228,"00000#"),入力シート!BI$183,1))</f>
        <v/>
      </c>
      <c r="W55" s="579" t="str">
        <f>+IF(入力シート!$Q228="","",MID(TEXT(入力シート!$Q228,"00000#"),入力シート!BJ$183,1))</f>
        <v/>
      </c>
      <c r="X55" s="579" t="str">
        <f>+IF(入力シート!$Q228="","",MID(TEXT(入力シート!$Q228,"00000#"),入力シート!BK$183,1))</f>
        <v/>
      </c>
      <c r="Y55" s="579" t="str">
        <f>+IF(入力シート!$Q228="","",MID(TEXT(入力シート!$Q228,"00000#"),入力シート!BL$183,1))</f>
        <v/>
      </c>
      <c r="Z55" s="579" t="str">
        <f>+IF(入力シート!$Q228="","",MID(TEXT(入力シート!$Q228,"00000#"),入力シート!BM$183,1))</f>
        <v/>
      </c>
      <c r="AA55" s="580" t="str">
        <f>+IF(入力シート!$Q228="","",MID(TEXT(入力シート!$Q228,"00000#"),入力シート!BN$183,1))</f>
        <v/>
      </c>
      <c r="AB55" s="1449" t="str">
        <f>+IF(入力シート!$S228="","",MID(入力シート!$S228,入力シート!BI$181,1))</f>
        <v/>
      </c>
      <c r="AC55" s="1446"/>
      <c r="AD55" s="1446" t="str">
        <f>+IF(入力シート!$S228="","",MID(入力シート!$S228,入力シート!BK$181,1))</f>
        <v/>
      </c>
      <c r="AE55" s="1446"/>
      <c r="AF55" s="1446" t="str">
        <f>+IF(入力シート!$S228="","",MID(入力シート!$S228,入力シート!BM$181,1))</f>
        <v/>
      </c>
      <c r="AG55" s="1446"/>
      <c r="AH55" s="1446" t="str">
        <f>+IF(入力シート!$S228="","",MID(入力シート!$S228,入力シート!BO$181,1))</f>
        <v/>
      </c>
      <c r="AI55" s="1446"/>
      <c r="AJ55" s="1446" t="str">
        <f>+IF(入力シート!$S228="","",MID(入力シート!$S228,入力シート!BQ$181,1))</f>
        <v/>
      </c>
      <c r="AK55" s="1446"/>
      <c r="AL55" s="1446" t="str">
        <f>+IF(入力シート!$S228="","",MID(入力シート!$S228,入力シート!BS$181,1))</f>
        <v/>
      </c>
      <c r="AM55" s="1446"/>
      <c r="AN55" s="1446" t="str">
        <f>+IF(入力シート!$S228="","",MID(入力シート!$S228,入力シート!BU$181,1))</f>
        <v/>
      </c>
      <c r="AO55" s="1446"/>
      <c r="AP55" s="1446" t="str">
        <f>+IF(入力シート!$S228="","",MID(入力シート!$S228,入力シート!BW$181,1))</f>
        <v/>
      </c>
      <c r="AQ55" s="1446"/>
      <c r="AR55" s="1446" t="str">
        <f>+IF(入力シート!$S228="","",MID(入力シート!$S228,入力シート!BY$181,1))</f>
        <v/>
      </c>
      <c r="AS55" s="1446"/>
      <c r="AT55" s="1446" t="str">
        <f>+IF(入力シート!$S228="","",MID(入力シート!$S228,入力シート!CA$181,1))</f>
        <v/>
      </c>
      <c r="AU55" s="1446"/>
      <c r="AV55" s="1446" t="str">
        <f>+IF(入力シート!$S228="","",MID(入力シート!$S228,入力シート!CC$181,1))</f>
        <v/>
      </c>
      <c r="AW55" s="1446"/>
      <c r="AX55" s="1446" t="str">
        <f>+IF(入力シート!$S228="","",MID(入力シート!$S228,入力シート!CE$181,1))</f>
        <v/>
      </c>
      <c r="AY55" s="1446"/>
      <c r="AZ55" s="1446" t="str">
        <f>+IF(入力シート!$S228="","",MID(入力シート!$S228,入力シート!CG$181,1))</f>
        <v/>
      </c>
      <c r="BA55" s="1446"/>
      <c r="BB55" s="1446" t="str">
        <f>+IF(入力シート!$S228="","",MID(入力シート!$S228,入力シート!CI$181,1))</f>
        <v/>
      </c>
      <c r="BC55" s="1446"/>
      <c r="BD55" s="1446" t="str">
        <f>+IF(入力シート!$S228="","",MID(入力シート!$S228,入力シート!CK$181,1))</f>
        <v/>
      </c>
      <c r="BE55" s="1446"/>
      <c r="BF55" s="1446" t="str">
        <f>+IF(入力シート!$S228="","",MID(入力シート!$S228,入力シート!CM$181,1))</f>
        <v/>
      </c>
      <c r="BG55" s="1446"/>
      <c r="BH55" s="1446" t="str">
        <f>+IF(入力シート!$S228="","",MID(入力シート!$S228,入力シート!CO$181,1))</f>
        <v/>
      </c>
      <c r="BI55" s="1446"/>
      <c r="BJ55" s="1442" t="str">
        <f>+IF(入力シート!$S228="","",MID(入力シート!$S228,入力シート!CQ$181,1))</f>
        <v/>
      </c>
      <c r="BK55" s="1443"/>
      <c r="BL55" s="581" t="str">
        <f>+IF(入力シート!$AO228="","",MID(TEXT(入力シート!$AO228,"00#"),入力シート!BI$183,1))</f>
        <v/>
      </c>
      <c r="BM55" s="582" t="str">
        <f>+IF(入力シート!$AO228="","",MID(TEXT(入力シート!$AO228,"00#"),入力シート!BJ$183,1))</f>
        <v/>
      </c>
      <c r="BN55" s="582" t="str">
        <f>+IF(入力シート!$AO228="","",MID(TEXT(入力シート!$AO228,"00#"),入力シート!BK$183,1))</f>
        <v/>
      </c>
      <c r="BO55" s="583" t="s">
        <v>34</v>
      </c>
      <c r="BP55" s="582" t="str">
        <f>+IF(入力シート!$AR228="","",MID(TEXT(入力シート!$AR228,"000#"),入力シート!BI$183,1))</f>
        <v/>
      </c>
      <c r="BQ55" s="582" t="str">
        <f>+IF(入力シート!$AR228="","",MID(TEXT(入力シート!$AR228,"000#"),入力シート!BJ$183,1))</f>
        <v/>
      </c>
      <c r="BR55" s="582" t="str">
        <f>+IF(入力シート!$AR228="","",MID(TEXT(入力シート!$AR228,"000#"),入力シート!BK$183,1))</f>
        <v/>
      </c>
      <c r="BS55" s="582" t="str">
        <f>+IF(入力シート!$AR228="","",MID(TEXT(入力シート!$AR228,"000#"),入力シート!BL$183,1))</f>
        <v/>
      </c>
      <c r="BT55" s="1444" t="str">
        <f>+IF(入力シート!$AT228="","",MID(入力シート!$AT228,入力シート!BI$181,1))</f>
        <v/>
      </c>
      <c r="BU55" s="1445"/>
      <c r="BV55" s="1435" t="str">
        <f>+IF(入力シート!$AT228="","",MID(入力シート!$AT228,入力シート!BK$181,1))</f>
        <v/>
      </c>
      <c r="BW55" s="1436"/>
      <c r="BX55" s="1435" t="str">
        <f>+IF(入力シート!$AT228="","",MID(入力シート!$AT228,入力シート!BM$181,1))</f>
        <v/>
      </c>
      <c r="BY55" s="1436"/>
      <c r="BZ55" s="1437" t="str">
        <f>+IF(入力シート!$AT228="","",MID(入力シート!$AT228,入力シート!BO$181,1))</f>
        <v/>
      </c>
      <c r="CA55" s="1438"/>
      <c r="CB55" s="1435" t="str">
        <f>+IF(入力シート!$AT228="","",MID(入力シート!$AT228,入力シート!BQ$181,1))</f>
        <v/>
      </c>
      <c r="CC55" s="1436"/>
      <c r="CD55" s="1435" t="str">
        <f>+IF(入力シート!$AT228="","",MID(入力シート!$AT228,入力シート!BS$181,1))</f>
        <v/>
      </c>
      <c r="CE55" s="1436"/>
      <c r="CF55" s="1437" t="str">
        <f>+IF(入力シート!$AT228="","",MID(入力シート!$AT228,入力シート!BU$181,1))</f>
        <v/>
      </c>
      <c r="CG55" s="1438"/>
      <c r="CH55" s="1435" t="str">
        <f>+IF(入力シート!$AT228="","",MID(入力シート!$AT228,入力シート!BW$181,1))</f>
        <v/>
      </c>
      <c r="CI55" s="1439"/>
      <c r="CJ55" s="1440" t="str">
        <f>+IF(入力シート!$AG228="","",MID(入力シート!$AG228,入力シート!BI$181,1))</f>
        <v/>
      </c>
      <c r="CK55" s="1441"/>
      <c r="CL55" s="1425" t="str">
        <f>+IF(入力シート!$AG228="","",MID(入力シート!$AG228,入力シート!BK$181,1))</f>
        <v/>
      </c>
      <c r="CM55" s="1426"/>
      <c r="CN55" s="1425" t="str">
        <f>+IF(入力シート!$AG228="","",MID(入力シート!$AG228,入力シート!BM$181,1))</f>
        <v/>
      </c>
      <c r="CO55" s="1426"/>
      <c r="CP55" s="1425" t="str">
        <f>+IF(入力シート!$AG228="","",MID(入力シート!$AG228,入力シート!BO$181,1))</f>
        <v/>
      </c>
      <c r="CQ55" s="1426"/>
      <c r="CR55" s="1425" t="str">
        <f>+IF(入力シート!$AG228="","",MID(入力シート!$AG228,入力シート!BQ$181,1))</f>
        <v/>
      </c>
      <c r="CS55" s="1426"/>
      <c r="CT55" s="1425" t="str">
        <f>+IF(入力シート!$AG228="","",MID(入力シート!$AG228,入力シート!BS$181,1))</f>
        <v/>
      </c>
      <c r="CU55" s="1426"/>
      <c r="CV55" s="1425" t="str">
        <f>+IF(入力シート!$AG228="","",MID(入力シート!$AG228,入力シート!BU$181,1))</f>
        <v/>
      </c>
      <c r="CW55" s="1427"/>
      <c r="CX55" s="606"/>
      <c r="CY55" s="606"/>
      <c r="CZ55" s="606"/>
      <c r="DA55" s="606"/>
      <c r="DB55" s="606"/>
      <c r="DC55" s="606"/>
      <c r="DD55" s="606"/>
      <c r="DE55" s="606"/>
      <c r="DF55" s="606"/>
      <c r="DG55" s="606"/>
      <c r="DH55" s="606"/>
      <c r="DI55" s="606"/>
      <c r="DJ55" s="606"/>
      <c r="DK55" s="606"/>
      <c r="DL55" s="606"/>
      <c r="DM55" s="606"/>
      <c r="DN55" s="606"/>
      <c r="DO55" s="606"/>
      <c r="DP55" s="606"/>
      <c r="DQ55" s="606"/>
      <c r="DR55" s="606"/>
      <c r="DS55" s="606"/>
      <c r="DT55" s="606"/>
      <c r="DU55" s="606"/>
      <c r="DV55" s="606"/>
      <c r="DW55" s="606"/>
      <c r="DX55" s="606"/>
      <c r="DY55" s="606"/>
      <c r="DZ55" s="606"/>
      <c r="EA55" s="606"/>
      <c r="EB55" s="606"/>
      <c r="EC55" s="606"/>
      <c r="ED55" s="606"/>
      <c r="EE55" s="606"/>
      <c r="EF55" s="606"/>
      <c r="EG55" s="606"/>
      <c r="EH55" s="606"/>
      <c r="EI55" s="606"/>
      <c r="EJ55" s="606"/>
      <c r="EK55" s="606"/>
      <c r="EL55" s="606"/>
      <c r="EM55" s="606"/>
    </row>
    <row r="56" spans="2:143" ht="24" customHeight="1" thickBot="1">
      <c r="B56" s="1451"/>
      <c r="C56" s="1428" t="str">
        <f>+IF(入力シート!F229="","",入力シート!F229)</f>
        <v/>
      </c>
      <c r="D56" s="1428"/>
      <c r="E56" s="1428"/>
      <c r="F56" s="1428"/>
      <c r="G56" s="1428"/>
      <c r="H56" s="1428"/>
      <c r="I56" s="1428"/>
      <c r="J56" s="1428"/>
      <c r="K56" s="362" t="str">
        <f>+IF(入力シート!J229="","",入力シート!J229)</f>
        <v/>
      </c>
      <c r="L56" s="1429" t="str">
        <f>+MID(入力シート!$BI229,入力シート!BI$182,1)</f>
        <v/>
      </c>
      <c r="M56" s="1430"/>
      <c r="N56" s="1431" t="str">
        <f>+MID(入力シート!$BI229,入力シート!BK$182,1)</f>
        <v/>
      </c>
      <c r="O56" s="1432"/>
      <c r="P56" s="1432" t="str">
        <f>+MID(入力シート!$BI229,入力シート!BM$182,1)</f>
        <v/>
      </c>
      <c r="Q56" s="1432"/>
      <c r="R56" s="1433" t="str">
        <f>+MID(入力シート!$BI229,入力シート!BO$182,1)</f>
        <v/>
      </c>
      <c r="S56" s="1434"/>
      <c r="T56" s="1429" t="str">
        <f>+MID(入力シート!$BI229,入力シート!BQ$182,1)</f>
        <v/>
      </c>
      <c r="U56" s="1430"/>
      <c r="V56" s="584" t="str">
        <f>+IF(入力シート!$Q229="","",MID(TEXT(入力シート!$Q229,"00000#"),入力シート!BI$183,1))</f>
        <v/>
      </c>
      <c r="W56" s="585" t="str">
        <f>+IF(入力シート!$Q229="","",MID(TEXT(入力シート!$Q229,"00000#"),入力シート!BJ$183,1))</f>
        <v/>
      </c>
      <c r="X56" s="585" t="str">
        <f>+IF(入力シート!$Q229="","",MID(TEXT(入力シート!$Q229,"00000#"),入力シート!BK$183,1))</f>
        <v/>
      </c>
      <c r="Y56" s="585" t="str">
        <f>+IF(入力シート!$Q229="","",MID(TEXT(入力シート!$Q229,"00000#"),入力シート!BL$183,1))</f>
        <v/>
      </c>
      <c r="Z56" s="585" t="str">
        <f>+IF(入力シート!$Q229="","",MID(TEXT(入力シート!$Q229,"00000#"),入力シート!BM$183,1))</f>
        <v/>
      </c>
      <c r="AA56" s="586" t="str">
        <f>+IF(入力シート!$Q229="","",MID(TEXT(入力シート!$Q229,"00000#"),入力シート!BN$183,1))</f>
        <v/>
      </c>
      <c r="AB56" s="1424" t="str">
        <f>+IF(入力シート!$S228="","",MID(入力シート!$S228,入力シート!CS$181,1))</f>
        <v/>
      </c>
      <c r="AC56" s="1421"/>
      <c r="AD56" s="1421" t="str">
        <f>+IF(入力シート!$S228="","",MID(入力シート!$S228,入力シート!CU$181,1))</f>
        <v/>
      </c>
      <c r="AE56" s="1421"/>
      <c r="AF56" s="1421" t="str">
        <f>+IF(入力シート!$S228="","",MID(入力シート!$S228,入力シート!CW$181,1))</f>
        <v/>
      </c>
      <c r="AG56" s="1421"/>
      <c r="AH56" s="1421" t="str">
        <f>+IF(入力シート!$S228="","",MID(入力シート!$S228,入力シート!CY$181,1))</f>
        <v/>
      </c>
      <c r="AI56" s="1421"/>
      <c r="AJ56" s="1421" t="str">
        <f>+IF(入力シート!$S228="","",MID(入力シート!$S228,入力シート!DA$181,1))</f>
        <v/>
      </c>
      <c r="AK56" s="1421"/>
      <c r="AL56" s="1421" t="str">
        <f>+IF(入力シート!$S228="","",MID(入力シート!$S228,入力シート!DC$181,1))</f>
        <v/>
      </c>
      <c r="AM56" s="1421"/>
      <c r="AN56" s="1421" t="str">
        <f>+IF(入力シート!$S228="","",MID(入力シート!$S228,入力シート!DE$181,1))</f>
        <v/>
      </c>
      <c r="AO56" s="1421"/>
      <c r="AP56" s="1421" t="str">
        <f>+IF(入力シート!$S228="","",MID(入力シート!$S228,入力シート!DG$181,1))</f>
        <v/>
      </c>
      <c r="AQ56" s="1421"/>
      <c r="AR56" s="1421" t="str">
        <f>+IF(入力シート!$S228="","",MID(入力シート!$S228,入力シート!DI$181,1))</f>
        <v/>
      </c>
      <c r="AS56" s="1421"/>
      <c r="AT56" s="1421" t="str">
        <f>+IF(入力シート!$S228="","",MID(入力シート!$S228,入力シート!DK$181,1))</f>
        <v/>
      </c>
      <c r="AU56" s="1421"/>
      <c r="AV56" s="1421" t="str">
        <f>+IF(入力シート!$S228="","",MID(入力シート!$S228,入力シート!DM$181,1))</f>
        <v/>
      </c>
      <c r="AW56" s="1421"/>
      <c r="AX56" s="1421" t="str">
        <f>+IF(入力シート!$S228="","",MID(入力シート!$S228,入力シート!DO$181,1))</f>
        <v/>
      </c>
      <c r="AY56" s="1421"/>
      <c r="AZ56" s="1421" t="str">
        <f>+IF(入力シート!$S228="","",MID(入力シート!$S228,入力シート!DQ$181,1))</f>
        <v/>
      </c>
      <c r="BA56" s="1421"/>
      <c r="BB56" s="1421" t="str">
        <f>+IF(入力シート!$S228="","",MID(入力シート!$S228,入力シート!DS$181,1))</f>
        <v/>
      </c>
      <c r="BC56" s="1421"/>
      <c r="BD56" s="1421" t="str">
        <f>+IF(入力シート!$S228="","",MID(入力シート!$S228,入力シート!DU$181,1))</f>
        <v/>
      </c>
      <c r="BE56" s="1421"/>
      <c r="BF56" s="1421" t="str">
        <f>+IF(入力シート!$S228="","",MID(入力シート!$S228,入力シート!DW$181,1))</f>
        <v/>
      </c>
      <c r="BG56" s="1421"/>
      <c r="BH56" s="1421" t="str">
        <f>+IF(入力シート!$S228="","",MID(入力シート!$S228,入力シート!DY$181,1))</f>
        <v/>
      </c>
      <c r="BI56" s="1421"/>
      <c r="BJ56" s="1422" t="str">
        <f>+IF(入力シート!$S228="","",MID(入力シート!$S228,入力シート!EA$181,1))</f>
        <v/>
      </c>
      <c r="BK56" s="1423"/>
      <c r="BL56" s="1417" t="str">
        <f>+IF(入力シート!$BJ228="","",MID(入力シート!$BJ228,入力シート!BI$181,1))</f>
        <v>　</v>
      </c>
      <c r="BM56" s="1418"/>
      <c r="BN56" s="1413" t="str">
        <f>+IF(入力シート!$BJ228="","",MID(入力シート!$BJ228,入力シート!BK$181,1))</f>
        <v/>
      </c>
      <c r="BO56" s="1414"/>
      <c r="BP56" s="1419" t="str">
        <f>+IF(入力シート!$BJ228="","",MID(入力シート!$BJ228,入力シート!BM$181,1))</f>
        <v/>
      </c>
      <c r="BQ56" s="1420"/>
      <c r="BR56" s="1413" t="str">
        <f>+IF(入力シート!$BJ228="","",MID(入力シート!$BJ228,入力シート!BO$181,1))</f>
        <v/>
      </c>
      <c r="BS56" s="1414"/>
      <c r="BT56" s="1413" t="str">
        <f>+IF(入力シート!$BJ228="","",MID(入力シート!$BJ228,入力シート!BQ$181,1))</f>
        <v/>
      </c>
      <c r="BU56" s="1414"/>
      <c r="BV56" s="1419" t="str">
        <f>+IF(入力シート!$BJ228="","",MID(入力シート!$BJ228,入力シート!BS$181,1))</f>
        <v/>
      </c>
      <c r="BW56" s="1420"/>
      <c r="BX56" s="1413" t="str">
        <f>+IF(入力シート!$BJ228="","",MID(入力シート!$BJ228,入力シート!BU$181,1))</f>
        <v/>
      </c>
      <c r="BY56" s="1414"/>
      <c r="BZ56" s="1413" t="str">
        <f>+IF(入力シート!$BJ228="","",MID(入力シート!$BJ228,入力シート!BW$181,1))</f>
        <v/>
      </c>
      <c r="CA56" s="1414"/>
      <c r="CB56" s="1413" t="str">
        <f>+IF(入力シート!$BJ228="","",MID(入力シート!$BJ228,入力シート!BY$181,1))</f>
        <v/>
      </c>
      <c r="CC56" s="1414"/>
      <c r="CD56" s="1413" t="str">
        <f>+IF(入力シート!$BJ228="","",MID(入力シート!$BJ228,入力シート!CA$181,1))</f>
        <v/>
      </c>
      <c r="CE56" s="1414"/>
      <c r="CF56" s="1413" t="str">
        <f>+IF(入力シート!$BJ228="","",MID(入力シート!$BJ228,入力シート!CC$181,1))</f>
        <v/>
      </c>
      <c r="CG56" s="1414"/>
      <c r="CH56" s="1415" t="str">
        <f>+IF(入力シート!$BJ228="","",MID(入力シート!$BJ228,入力シート!CE$181,1))</f>
        <v/>
      </c>
      <c r="CI56" s="1416"/>
      <c r="CJ56" s="1458" t="str">
        <f>+IF(入力シート!$AK228="","",MID(入力シート!$AK228,入力シート!BI$181,1))</f>
        <v/>
      </c>
      <c r="CK56" s="1410"/>
      <c r="CL56" s="1398" t="str">
        <f>+IF(入力シート!$AK228="","",MID(入力シート!$AK228,入力シート!BK$181,1))</f>
        <v/>
      </c>
      <c r="CM56" s="1412"/>
      <c r="CN56" s="1398" t="str">
        <f>+IF(入力シート!$AK228="","",MID(入力シート!$AK228,入力シート!BM$181,1))</f>
        <v/>
      </c>
      <c r="CO56" s="1412"/>
      <c r="CP56" s="1398" t="str">
        <f>+IF(入力シート!$AK228="","",MID(入力シート!$AK228,入力シート!BO$181,1))</f>
        <v/>
      </c>
      <c r="CQ56" s="1412"/>
      <c r="CR56" s="1398" t="str">
        <f>+IF(入力シート!$AK228="","",MID(入力シート!$AK228,入力シート!BQ$181,1))</f>
        <v/>
      </c>
      <c r="CS56" s="1412"/>
      <c r="CT56" s="1398" t="str">
        <f>+IF(入力シート!$AK228="","",MID(入力シート!$AK228,入力シート!BS$181,1))</f>
        <v/>
      </c>
      <c r="CU56" s="1412"/>
      <c r="CV56" s="1398" t="str">
        <f>+IF(入力シート!$AK228="","",MID(入力シート!$AK228,入力シート!BU$181,1))</f>
        <v/>
      </c>
      <c r="CW56" s="1399"/>
    </row>
    <row r="57" spans="2:143" s="436" customFormat="1" ht="23.25" customHeight="1">
      <c r="B57" s="1450">
        <v>4</v>
      </c>
      <c r="C57" s="1452" t="str">
        <f>+IF(入力シート!F230="","",入力シート!F230)</f>
        <v/>
      </c>
      <c r="D57" s="1452"/>
      <c r="E57" s="1452"/>
      <c r="F57" s="1452"/>
      <c r="G57" s="1452"/>
      <c r="H57" s="1452"/>
      <c r="I57" s="1452"/>
      <c r="J57" s="1452"/>
      <c r="K57" s="361" t="str">
        <f>+IF(入力シート!J230="","",入力シート!J230)</f>
        <v/>
      </c>
      <c r="L57" s="1453" t="str">
        <f>+MID(入力シート!$BI230,入力シート!BI$182,1)</f>
        <v/>
      </c>
      <c r="M57" s="1454"/>
      <c r="N57" s="1455" t="str">
        <f>+MID(入力シート!$BI230,入力シート!BK$182,1)</f>
        <v/>
      </c>
      <c r="O57" s="1456"/>
      <c r="P57" s="1457" t="str">
        <f>+MID(入力シート!$BI230,入力シート!BM$182,1)</f>
        <v/>
      </c>
      <c r="Q57" s="1457"/>
      <c r="R57" s="1448" t="str">
        <f>+MID(入力シート!$BI230,入力シート!BO$182,1)</f>
        <v/>
      </c>
      <c r="S57" s="1448"/>
      <c r="T57" s="1447" t="str">
        <f>+MID(入力シート!$BI230,入力シート!BQ$182,1)</f>
        <v/>
      </c>
      <c r="U57" s="1448"/>
      <c r="V57" s="587" t="str">
        <f>+IF(入力シート!$Q230="","",MID(TEXT(入力シート!$Q230,"00000#"),入力シート!BI$183,1))</f>
        <v/>
      </c>
      <c r="W57" s="579" t="str">
        <f>+IF(入力シート!$Q230="","",MID(TEXT(入力シート!$Q230,"00000#"),入力シート!BJ$183,1))</f>
        <v/>
      </c>
      <c r="X57" s="579" t="str">
        <f>+IF(入力シート!$Q230="","",MID(TEXT(入力シート!$Q230,"00000#"),入力シート!BK$183,1))</f>
        <v/>
      </c>
      <c r="Y57" s="579" t="str">
        <f>+IF(入力シート!$Q230="","",MID(TEXT(入力シート!$Q230,"00000#"),入力シート!BL$183,1))</f>
        <v/>
      </c>
      <c r="Z57" s="579" t="str">
        <f>+IF(入力シート!$Q230="","",MID(TEXT(入力シート!$Q230,"00000#"),入力シート!BM$183,1))</f>
        <v/>
      </c>
      <c r="AA57" s="580" t="str">
        <f>+IF(入力シート!$Q230="","",MID(TEXT(入力シート!$Q230,"00000#"),入力シート!BN$183,1))</f>
        <v/>
      </c>
      <c r="AB57" s="1449" t="str">
        <f>+IF(入力シート!$S230="","",MID(入力シート!$S230,入力シート!BI$181,1))</f>
        <v/>
      </c>
      <c r="AC57" s="1446"/>
      <c r="AD57" s="1446" t="str">
        <f>+IF(入力シート!$S230="","",MID(入力シート!$S230,入力シート!BK$181,1))</f>
        <v/>
      </c>
      <c r="AE57" s="1446"/>
      <c r="AF57" s="1446" t="str">
        <f>+IF(入力シート!$S230="","",MID(入力シート!$S230,入力シート!BM$181,1))</f>
        <v/>
      </c>
      <c r="AG57" s="1446"/>
      <c r="AH57" s="1446" t="str">
        <f>+IF(入力シート!$S230="","",MID(入力シート!$S230,入力シート!BO$181,1))</f>
        <v/>
      </c>
      <c r="AI57" s="1446"/>
      <c r="AJ57" s="1446" t="str">
        <f>+IF(入力シート!$S230="","",MID(入力シート!$S230,入力シート!BQ$181,1))</f>
        <v/>
      </c>
      <c r="AK57" s="1446"/>
      <c r="AL57" s="1446" t="str">
        <f>+IF(入力シート!$S230="","",MID(入力シート!$S230,入力シート!BS$181,1))</f>
        <v/>
      </c>
      <c r="AM57" s="1446"/>
      <c r="AN57" s="1446" t="str">
        <f>+IF(入力シート!$S230="","",MID(入力シート!$S230,入力シート!BU$181,1))</f>
        <v/>
      </c>
      <c r="AO57" s="1446"/>
      <c r="AP57" s="1446" t="str">
        <f>+IF(入力シート!$S230="","",MID(入力シート!$S230,入力シート!BW$181,1))</f>
        <v/>
      </c>
      <c r="AQ57" s="1446"/>
      <c r="AR57" s="1446" t="str">
        <f>+IF(入力シート!$S230="","",MID(入力シート!$S230,入力シート!BY$181,1))</f>
        <v/>
      </c>
      <c r="AS57" s="1446"/>
      <c r="AT57" s="1446" t="str">
        <f>+IF(入力シート!$S230="","",MID(入力シート!$S230,入力シート!CA$181,1))</f>
        <v/>
      </c>
      <c r="AU57" s="1446"/>
      <c r="AV57" s="1446" t="str">
        <f>+IF(入力シート!$S230="","",MID(入力シート!$S230,入力シート!CC$181,1))</f>
        <v/>
      </c>
      <c r="AW57" s="1446"/>
      <c r="AX57" s="1446" t="str">
        <f>+IF(入力シート!$S230="","",MID(入力シート!$S230,入力シート!CE$181,1))</f>
        <v/>
      </c>
      <c r="AY57" s="1446"/>
      <c r="AZ57" s="1446" t="str">
        <f>+IF(入力シート!$S230="","",MID(入力シート!$S230,入力シート!CG$181,1))</f>
        <v/>
      </c>
      <c r="BA57" s="1446"/>
      <c r="BB57" s="1446" t="str">
        <f>+IF(入力シート!$S230="","",MID(入力シート!$S230,入力シート!CI$181,1))</f>
        <v/>
      </c>
      <c r="BC57" s="1446"/>
      <c r="BD57" s="1446" t="str">
        <f>+IF(入力シート!$S230="","",MID(入力シート!$S230,入力シート!CK$181,1))</f>
        <v/>
      </c>
      <c r="BE57" s="1446"/>
      <c r="BF57" s="1446" t="str">
        <f>+IF(入力シート!$S230="","",MID(入力シート!$S230,入力シート!CM$181,1))</f>
        <v/>
      </c>
      <c r="BG57" s="1446"/>
      <c r="BH57" s="1446" t="str">
        <f>+IF(入力シート!$S230="","",MID(入力シート!$S230,入力シート!CO$181,1))</f>
        <v/>
      </c>
      <c r="BI57" s="1446"/>
      <c r="BJ57" s="1442" t="str">
        <f>+IF(入力シート!$S230="","",MID(入力シート!$S230,入力シート!CQ$181,1))</f>
        <v/>
      </c>
      <c r="BK57" s="1443"/>
      <c r="BL57" s="581" t="str">
        <f>+IF(入力シート!$AO230="","",MID(TEXT(入力シート!$AO230,"00#"),入力シート!BI$183,1))</f>
        <v/>
      </c>
      <c r="BM57" s="582" t="str">
        <f>+IF(入力シート!$AO230="","",MID(TEXT(入力シート!$AO230,"00#"),入力シート!BJ$183,1))</f>
        <v/>
      </c>
      <c r="BN57" s="582" t="str">
        <f>+IF(入力シート!$AO230="","",MID(TEXT(入力シート!$AO230,"00#"),入力シート!BK$183,1))</f>
        <v/>
      </c>
      <c r="BO57" s="583" t="s">
        <v>34</v>
      </c>
      <c r="BP57" s="582" t="str">
        <f>+IF(入力シート!$AR230="","",MID(TEXT(入力シート!$AR230,"000#"),入力シート!BI$183,1))</f>
        <v/>
      </c>
      <c r="BQ57" s="582" t="str">
        <f>+IF(入力シート!$AR230="","",MID(TEXT(入力シート!$AR230,"000#"),入力シート!BJ$183,1))</f>
        <v/>
      </c>
      <c r="BR57" s="582" t="str">
        <f>+IF(入力シート!$AR230="","",MID(TEXT(入力シート!$AR230,"000#"),入力シート!BK$183,1))</f>
        <v/>
      </c>
      <c r="BS57" s="582" t="str">
        <f>+IF(入力シート!$AR230="","",MID(TEXT(入力シート!$AR230,"000#"),入力シート!BL$183,1))</f>
        <v/>
      </c>
      <c r="BT57" s="1444" t="str">
        <f>+IF(入力シート!$AT230="","",MID(入力シート!$AT230,入力シート!BI$181,1))</f>
        <v/>
      </c>
      <c r="BU57" s="1445"/>
      <c r="BV57" s="1435" t="str">
        <f>+IF(入力シート!$AT230="","",MID(入力シート!$AT230,入力シート!BK$181,1))</f>
        <v/>
      </c>
      <c r="BW57" s="1436"/>
      <c r="BX57" s="1435" t="str">
        <f>+IF(入力シート!$AT230="","",MID(入力シート!$AT230,入力シート!BM$181,1))</f>
        <v/>
      </c>
      <c r="BY57" s="1436"/>
      <c r="BZ57" s="1437" t="str">
        <f>+IF(入力シート!$AT230="","",MID(入力シート!$AT230,入力シート!BO$181,1))</f>
        <v/>
      </c>
      <c r="CA57" s="1438"/>
      <c r="CB57" s="1435" t="str">
        <f>+IF(入力シート!$AT230="","",MID(入力シート!$AT230,入力シート!BQ$181,1))</f>
        <v/>
      </c>
      <c r="CC57" s="1436"/>
      <c r="CD57" s="1435" t="str">
        <f>+IF(入力シート!$AT230="","",MID(入力シート!$AT230,入力シート!BS$181,1))</f>
        <v/>
      </c>
      <c r="CE57" s="1436"/>
      <c r="CF57" s="1437" t="str">
        <f>+IF(入力シート!$AT230="","",MID(入力シート!$AT230,入力シート!BU$181,1))</f>
        <v/>
      </c>
      <c r="CG57" s="1438"/>
      <c r="CH57" s="1435" t="str">
        <f>+IF(入力シート!$AT230="","",MID(入力シート!$AT230,入力シート!BW$181,1))</f>
        <v/>
      </c>
      <c r="CI57" s="1439"/>
      <c r="CJ57" s="1440" t="str">
        <f>+IF(入力シート!$AG230="","",MID(入力シート!$AG230,入力シート!BI$181,1))</f>
        <v/>
      </c>
      <c r="CK57" s="1441"/>
      <c r="CL57" s="1425" t="str">
        <f>+IF(入力シート!$AG230="","",MID(入力シート!$AG230,入力シート!BK$181,1))</f>
        <v/>
      </c>
      <c r="CM57" s="1426"/>
      <c r="CN57" s="1425" t="str">
        <f>+IF(入力シート!$AG230="","",MID(入力シート!$AG230,入力シート!BM$181,1))</f>
        <v/>
      </c>
      <c r="CO57" s="1426"/>
      <c r="CP57" s="1425" t="str">
        <f>+IF(入力シート!$AG230="","",MID(入力シート!$AG230,入力シート!BO$181,1))</f>
        <v/>
      </c>
      <c r="CQ57" s="1426"/>
      <c r="CR57" s="1425" t="str">
        <f>+IF(入力シート!$AG230="","",MID(入力シート!$AG230,入力シート!BQ$181,1))</f>
        <v/>
      </c>
      <c r="CS57" s="1426"/>
      <c r="CT57" s="1425" t="str">
        <f>+IF(入力シート!$AG230="","",MID(入力シート!$AG230,入力シート!BS$181,1))</f>
        <v/>
      </c>
      <c r="CU57" s="1426"/>
      <c r="CV57" s="1425" t="str">
        <f>+IF(入力シート!$AG230="","",MID(入力シート!$AG230,入力シート!BU$181,1))</f>
        <v/>
      </c>
      <c r="CW57" s="1427"/>
      <c r="CX57" s="606"/>
      <c r="CY57" s="606"/>
      <c r="CZ57" s="606"/>
      <c r="DA57" s="606"/>
      <c r="DB57" s="606"/>
      <c r="DC57" s="606"/>
      <c r="DD57" s="606"/>
      <c r="DE57" s="606"/>
      <c r="DF57" s="606"/>
      <c r="DG57" s="606"/>
      <c r="DH57" s="606"/>
      <c r="DI57" s="606"/>
      <c r="DJ57" s="606"/>
      <c r="DK57" s="606"/>
      <c r="DL57" s="606"/>
      <c r="DM57" s="606"/>
      <c r="DN57" s="606"/>
      <c r="DO57" s="606"/>
      <c r="DP57" s="606"/>
      <c r="DQ57" s="606"/>
      <c r="DR57" s="606"/>
      <c r="DS57" s="606"/>
      <c r="DT57" s="606"/>
      <c r="DU57" s="606"/>
      <c r="DV57" s="606"/>
      <c r="DW57" s="606"/>
      <c r="DX57" s="606"/>
      <c r="DY57" s="606"/>
      <c r="DZ57" s="606"/>
      <c r="EA57" s="606"/>
      <c r="EB57" s="606"/>
      <c r="EC57" s="606"/>
      <c r="ED57" s="606"/>
      <c r="EE57" s="606"/>
      <c r="EF57" s="606"/>
      <c r="EG57" s="606"/>
      <c r="EH57" s="606"/>
      <c r="EI57" s="606"/>
      <c r="EJ57" s="606"/>
      <c r="EK57" s="606"/>
      <c r="EL57" s="606"/>
      <c r="EM57" s="606"/>
    </row>
    <row r="58" spans="2:143" ht="24" customHeight="1" thickBot="1">
      <c r="B58" s="1451"/>
      <c r="C58" s="1428" t="str">
        <f>+IF(入力シート!F231="","",入力シート!F231)</f>
        <v/>
      </c>
      <c r="D58" s="1428"/>
      <c r="E58" s="1428"/>
      <c r="F58" s="1428"/>
      <c r="G58" s="1428"/>
      <c r="H58" s="1428"/>
      <c r="I58" s="1428"/>
      <c r="J58" s="1428"/>
      <c r="K58" s="362" t="str">
        <f>+IF(入力シート!J231="","",入力シート!J231)</f>
        <v/>
      </c>
      <c r="L58" s="1429" t="str">
        <f>+MID(入力シート!$BI231,入力シート!BI$182,1)</f>
        <v/>
      </c>
      <c r="M58" s="1430"/>
      <c r="N58" s="1431" t="str">
        <f>+MID(入力シート!$BI231,入力シート!BK$182,1)</f>
        <v/>
      </c>
      <c r="O58" s="1432"/>
      <c r="P58" s="1432" t="str">
        <f>+MID(入力シート!$BI231,入力シート!BM$182,1)</f>
        <v/>
      </c>
      <c r="Q58" s="1432"/>
      <c r="R58" s="1433" t="str">
        <f>+MID(入力シート!$BI231,入力シート!BO$182,1)</f>
        <v/>
      </c>
      <c r="S58" s="1434"/>
      <c r="T58" s="1429" t="str">
        <f>+MID(入力シート!$BI231,入力シート!BQ$182,1)</f>
        <v/>
      </c>
      <c r="U58" s="1430"/>
      <c r="V58" s="584" t="str">
        <f>+IF(入力シート!$Q231="","",MID(TEXT(入力シート!$Q231,"00000#"),入力シート!BI$183,1))</f>
        <v/>
      </c>
      <c r="W58" s="585" t="str">
        <f>+IF(入力シート!$Q231="","",MID(TEXT(入力シート!$Q231,"00000#"),入力シート!BJ$183,1))</f>
        <v/>
      </c>
      <c r="X58" s="585" t="str">
        <f>+IF(入力シート!$Q231="","",MID(TEXT(入力シート!$Q231,"00000#"),入力シート!BK$183,1))</f>
        <v/>
      </c>
      <c r="Y58" s="585" t="str">
        <f>+IF(入力シート!$Q231="","",MID(TEXT(入力シート!$Q231,"00000#"),入力シート!BL$183,1))</f>
        <v/>
      </c>
      <c r="Z58" s="585" t="str">
        <f>+IF(入力シート!$Q231="","",MID(TEXT(入力シート!$Q231,"00000#"),入力シート!BM$183,1))</f>
        <v/>
      </c>
      <c r="AA58" s="586" t="str">
        <f>+IF(入力シート!$Q231="","",MID(TEXT(入力シート!$Q231,"00000#"),入力シート!BN$183,1))</f>
        <v/>
      </c>
      <c r="AB58" s="1424" t="str">
        <f>+IF(入力シート!$S230="","",MID(入力シート!$S230,入力シート!CS$181,1))</f>
        <v/>
      </c>
      <c r="AC58" s="1421"/>
      <c r="AD58" s="1421" t="str">
        <f>+IF(入力シート!$S230="","",MID(入力シート!$S230,入力シート!CU$181,1))</f>
        <v/>
      </c>
      <c r="AE58" s="1421"/>
      <c r="AF58" s="1421" t="str">
        <f>+IF(入力シート!$S230="","",MID(入力シート!$S230,入力シート!CW$181,1))</f>
        <v/>
      </c>
      <c r="AG58" s="1421"/>
      <c r="AH58" s="1421" t="str">
        <f>+IF(入力シート!$S230="","",MID(入力シート!$S230,入力シート!CY$181,1))</f>
        <v/>
      </c>
      <c r="AI58" s="1421"/>
      <c r="AJ58" s="1421" t="str">
        <f>+IF(入力シート!$S230="","",MID(入力シート!$S230,入力シート!DA$181,1))</f>
        <v/>
      </c>
      <c r="AK58" s="1421"/>
      <c r="AL58" s="1421" t="str">
        <f>+IF(入力シート!$S230="","",MID(入力シート!$S230,入力シート!DC$181,1))</f>
        <v/>
      </c>
      <c r="AM58" s="1421"/>
      <c r="AN58" s="1421" t="str">
        <f>+IF(入力シート!$S230="","",MID(入力シート!$S230,入力シート!DE$181,1))</f>
        <v/>
      </c>
      <c r="AO58" s="1421"/>
      <c r="AP58" s="1421" t="str">
        <f>+IF(入力シート!$S230="","",MID(入力シート!$S230,入力シート!DG$181,1))</f>
        <v/>
      </c>
      <c r="AQ58" s="1421"/>
      <c r="AR58" s="1421" t="str">
        <f>+IF(入力シート!$S230="","",MID(入力シート!$S230,入力シート!DI$181,1))</f>
        <v/>
      </c>
      <c r="AS58" s="1421"/>
      <c r="AT58" s="1421" t="str">
        <f>+IF(入力シート!$S230="","",MID(入力シート!$S230,入力シート!DK$181,1))</f>
        <v/>
      </c>
      <c r="AU58" s="1421"/>
      <c r="AV58" s="1421" t="str">
        <f>+IF(入力シート!$S230="","",MID(入力シート!$S230,入力シート!DM$181,1))</f>
        <v/>
      </c>
      <c r="AW58" s="1421"/>
      <c r="AX58" s="1421" t="str">
        <f>+IF(入力シート!$S230="","",MID(入力シート!$S230,入力シート!DO$181,1))</f>
        <v/>
      </c>
      <c r="AY58" s="1421"/>
      <c r="AZ58" s="1421" t="str">
        <f>+IF(入力シート!$S230="","",MID(入力シート!$S230,入力シート!DQ$181,1))</f>
        <v/>
      </c>
      <c r="BA58" s="1421"/>
      <c r="BB58" s="1421" t="str">
        <f>+IF(入力シート!$S230="","",MID(入力シート!$S230,入力シート!DS$181,1))</f>
        <v/>
      </c>
      <c r="BC58" s="1421"/>
      <c r="BD58" s="1421" t="str">
        <f>+IF(入力シート!$S230="","",MID(入力シート!$S230,入力シート!DU$181,1))</f>
        <v/>
      </c>
      <c r="BE58" s="1421"/>
      <c r="BF58" s="1421" t="str">
        <f>+IF(入力シート!$S230="","",MID(入力シート!$S230,入力シート!DW$181,1))</f>
        <v/>
      </c>
      <c r="BG58" s="1421"/>
      <c r="BH58" s="1421" t="str">
        <f>+IF(入力シート!$S230="","",MID(入力シート!$S230,入力シート!DY$181,1))</f>
        <v/>
      </c>
      <c r="BI58" s="1421"/>
      <c r="BJ58" s="1422" t="str">
        <f>+IF(入力シート!$S230="","",MID(入力シート!$S230,入力シート!EA$181,1))</f>
        <v/>
      </c>
      <c r="BK58" s="1423"/>
      <c r="BL58" s="1417" t="str">
        <f>+IF(入力シート!$BJ230="","",MID(入力シート!$BJ230,入力シート!BI$181,1))</f>
        <v>　</v>
      </c>
      <c r="BM58" s="1418"/>
      <c r="BN58" s="1413" t="str">
        <f>+IF(入力シート!$BJ230="","",MID(入力シート!$BJ230,入力シート!BK$181,1))</f>
        <v/>
      </c>
      <c r="BO58" s="1414"/>
      <c r="BP58" s="1419" t="str">
        <f>+IF(入力シート!$BJ230="","",MID(入力シート!$BJ230,入力シート!BM$181,1))</f>
        <v/>
      </c>
      <c r="BQ58" s="1420"/>
      <c r="BR58" s="1413" t="str">
        <f>+IF(入力シート!$BJ230="","",MID(入力シート!$BJ230,入力シート!BO$181,1))</f>
        <v/>
      </c>
      <c r="BS58" s="1414"/>
      <c r="BT58" s="1413" t="str">
        <f>+IF(入力シート!$BJ230="","",MID(入力シート!$BJ230,入力シート!BQ$181,1))</f>
        <v/>
      </c>
      <c r="BU58" s="1414"/>
      <c r="BV58" s="1419" t="str">
        <f>+IF(入力シート!$BJ230="","",MID(入力シート!$BJ230,入力シート!BS$181,1))</f>
        <v/>
      </c>
      <c r="BW58" s="1420"/>
      <c r="BX58" s="1413" t="str">
        <f>+IF(入力シート!$BJ230="","",MID(入力シート!$BJ230,入力シート!BU$181,1))</f>
        <v/>
      </c>
      <c r="BY58" s="1414"/>
      <c r="BZ58" s="1413" t="str">
        <f>+IF(入力シート!$BJ230="","",MID(入力シート!$BJ230,入力シート!BW$181,1))</f>
        <v/>
      </c>
      <c r="CA58" s="1414"/>
      <c r="CB58" s="1413" t="str">
        <f>+IF(入力シート!$BJ230="","",MID(入力シート!$BJ230,入力シート!BY$181,1))</f>
        <v/>
      </c>
      <c r="CC58" s="1414"/>
      <c r="CD58" s="1413" t="str">
        <f>+IF(入力シート!$BJ230="","",MID(入力シート!$BJ230,入力シート!CA$181,1))</f>
        <v/>
      </c>
      <c r="CE58" s="1414"/>
      <c r="CF58" s="1413" t="str">
        <f>+IF(入力シート!$BJ230="","",MID(入力シート!$BJ230,入力シート!CC$181,1))</f>
        <v/>
      </c>
      <c r="CG58" s="1414"/>
      <c r="CH58" s="1415" t="str">
        <f>+IF(入力シート!$BJ230="","",MID(入力シート!$BJ230,入力シート!CE$181,1))</f>
        <v/>
      </c>
      <c r="CI58" s="1416"/>
      <c r="CJ58" s="1410" t="str">
        <f>+IF(入力シート!$AK230="","",MID(入力シート!$AK230,入力シート!BI$181,1))</f>
        <v/>
      </c>
      <c r="CK58" s="1411"/>
      <c r="CL58" s="1398" t="str">
        <f>+IF(入力シート!$AK230="","",MID(入力シート!$AK230,入力シート!BK$181,1))</f>
        <v/>
      </c>
      <c r="CM58" s="1412"/>
      <c r="CN58" s="1398" t="str">
        <f>+IF(入力シート!$AK230="","",MID(入力シート!$AK230,入力シート!BM$181,1))</f>
        <v/>
      </c>
      <c r="CO58" s="1412"/>
      <c r="CP58" s="1398" t="str">
        <f>+IF(入力シート!$AK230="","",MID(入力シート!$AK230,入力シート!BO$181,1))</f>
        <v/>
      </c>
      <c r="CQ58" s="1412"/>
      <c r="CR58" s="1398" t="str">
        <f>+IF(入力シート!$AK230="","",MID(入力シート!$AK230,入力シート!BQ$181,1))</f>
        <v/>
      </c>
      <c r="CS58" s="1412"/>
      <c r="CT58" s="1398" t="str">
        <f>+IF(入力シート!$AK230="","",MID(入力シート!$AK230,入力シート!BS$181,1))</f>
        <v/>
      </c>
      <c r="CU58" s="1412"/>
      <c r="CV58" s="1398" t="str">
        <f>+IF(入力シート!$AK230="","",MID(入力シート!$AK230,入力シート!BU$181,1))</f>
        <v/>
      </c>
      <c r="CW58" s="1399"/>
    </row>
    <row r="59" spans="2:143" s="436" customFormat="1" ht="23.25" customHeight="1">
      <c r="B59" s="1450">
        <v>5</v>
      </c>
      <c r="C59" s="1452" t="str">
        <f>+IF(入力シート!F232="","",入力シート!F232)</f>
        <v/>
      </c>
      <c r="D59" s="1452"/>
      <c r="E59" s="1452"/>
      <c r="F59" s="1452"/>
      <c r="G59" s="1452"/>
      <c r="H59" s="1452"/>
      <c r="I59" s="1452"/>
      <c r="J59" s="1452"/>
      <c r="K59" s="361" t="str">
        <f>+IF(入力シート!J232="","",入力シート!J232)</f>
        <v/>
      </c>
      <c r="L59" s="1453" t="str">
        <f>+MID(入力シート!$BI232,入力シート!BI$182,1)</f>
        <v/>
      </c>
      <c r="M59" s="1454"/>
      <c r="N59" s="1455" t="str">
        <f>+MID(入力シート!$BI232,入力シート!BK$182,1)</f>
        <v/>
      </c>
      <c r="O59" s="1456"/>
      <c r="P59" s="1457" t="str">
        <f>+MID(入力シート!$BI232,入力シート!BM$182,1)</f>
        <v/>
      </c>
      <c r="Q59" s="1457"/>
      <c r="R59" s="1448" t="str">
        <f>+MID(入力シート!$BI232,入力シート!BO$182,1)</f>
        <v/>
      </c>
      <c r="S59" s="1448"/>
      <c r="T59" s="1447" t="str">
        <f>+MID(入力シート!$BI232,入力シート!BQ$182,1)</f>
        <v/>
      </c>
      <c r="U59" s="1448"/>
      <c r="V59" s="587" t="str">
        <f>+IF(入力シート!$Q232="","",MID(TEXT(入力シート!$Q232,"00000#"),入力シート!BI$183,1))</f>
        <v/>
      </c>
      <c r="W59" s="579" t="str">
        <f>+IF(入力シート!$Q232="","",MID(TEXT(入力シート!$Q232,"00000#"),入力シート!BJ$183,1))</f>
        <v/>
      </c>
      <c r="X59" s="579" t="str">
        <f>+IF(入力シート!$Q232="","",MID(TEXT(入力シート!$Q232,"00000#"),入力シート!BK$183,1))</f>
        <v/>
      </c>
      <c r="Y59" s="579" t="str">
        <f>+IF(入力シート!$Q232="","",MID(TEXT(入力シート!$Q232,"00000#"),入力シート!BL$183,1))</f>
        <v/>
      </c>
      <c r="Z59" s="579" t="str">
        <f>+IF(入力シート!$Q232="","",MID(TEXT(入力シート!$Q232,"00000#"),入力シート!BM$183,1))</f>
        <v/>
      </c>
      <c r="AA59" s="580" t="str">
        <f>+IF(入力シート!$Q232="","",MID(TEXT(入力シート!$Q232,"00000#"),入力シート!BN$183,1))</f>
        <v/>
      </c>
      <c r="AB59" s="1449" t="str">
        <f>+IF(入力シート!$S232="","",MID(入力シート!$S232,入力シート!BI$181,1))</f>
        <v/>
      </c>
      <c r="AC59" s="1446"/>
      <c r="AD59" s="1446" t="str">
        <f>+IF(入力シート!$S232="","",MID(入力シート!$S232,入力シート!BK$181,1))</f>
        <v/>
      </c>
      <c r="AE59" s="1446"/>
      <c r="AF59" s="1446" t="str">
        <f>+IF(入力シート!$S232="","",MID(入力シート!$S232,入力シート!BM$181,1))</f>
        <v/>
      </c>
      <c r="AG59" s="1446"/>
      <c r="AH59" s="1446" t="str">
        <f>+IF(入力シート!$S232="","",MID(入力シート!$S232,入力シート!BO$181,1))</f>
        <v/>
      </c>
      <c r="AI59" s="1446"/>
      <c r="AJ59" s="1446" t="str">
        <f>+IF(入力シート!$S232="","",MID(入力シート!$S232,入力シート!BQ$181,1))</f>
        <v/>
      </c>
      <c r="AK59" s="1446"/>
      <c r="AL59" s="1446" t="str">
        <f>+IF(入力シート!$S232="","",MID(入力シート!$S232,入力シート!BS$181,1))</f>
        <v/>
      </c>
      <c r="AM59" s="1446"/>
      <c r="AN59" s="1446" t="str">
        <f>+IF(入力シート!$S232="","",MID(入力シート!$S232,入力シート!BU$181,1))</f>
        <v/>
      </c>
      <c r="AO59" s="1446"/>
      <c r="AP59" s="1446" t="str">
        <f>+IF(入力シート!$S232="","",MID(入力シート!$S232,入力シート!BW$181,1))</f>
        <v/>
      </c>
      <c r="AQ59" s="1446"/>
      <c r="AR59" s="1446" t="str">
        <f>+IF(入力シート!$S232="","",MID(入力シート!$S232,入力シート!BY$181,1))</f>
        <v/>
      </c>
      <c r="AS59" s="1446"/>
      <c r="AT59" s="1446" t="str">
        <f>+IF(入力シート!$S232="","",MID(入力シート!$S232,入力シート!CA$181,1))</f>
        <v/>
      </c>
      <c r="AU59" s="1446"/>
      <c r="AV59" s="1446" t="str">
        <f>+IF(入力シート!$S232="","",MID(入力シート!$S232,入力シート!CC$181,1))</f>
        <v/>
      </c>
      <c r="AW59" s="1446"/>
      <c r="AX59" s="1446" t="str">
        <f>+IF(入力シート!$S232="","",MID(入力シート!$S232,入力シート!CE$181,1))</f>
        <v/>
      </c>
      <c r="AY59" s="1446"/>
      <c r="AZ59" s="1446" t="str">
        <f>+IF(入力シート!$S232="","",MID(入力シート!$S232,入力シート!CG$181,1))</f>
        <v/>
      </c>
      <c r="BA59" s="1446"/>
      <c r="BB59" s="1446" t="str">
        <f>+IF(入力シート!$S232="","",MID(入力シート!$S232,入力シート!CI$181,1))</f>
        <v/>
      </c>
      <c r="BC59" s="1446"/>
      <c r="BD59" s="1446" t="str">
        <f>+IF(入力シート!$S232="","",MID(入力シート!$S232,入力シート!CK$181,1))</f>
        <v/>
      </c>
      <c r="BE59" s="1446"/>
      <c r="BF59" s="1446" t="str">
        <f>+IF(入力シート!$S232="","",MID(入力シート!$S232,入力シート!CM$181,1))</f>
        <v/>
      </c>
      <c r="BG59" s="1446"/>
      <c r="BH59" s="1446" t="str">
        <f>+IF(入力シート!$S232="","",MID(入力シート!$S232,入力シート!CO$181,1))</f>
        <v/>
      </c>
      <c r="BI59" s="1446"/>
      <c r="BJ59" s="1442" t="str">
        <f>+IF(入力シート!$S232="","",MID(入力シート!$S232,入力シート!CQ$181,1))</f>
        <v/>
      </c>
      <c r="BK59" s="1443"/>
      <c r="BL59" s="581" t="str">
        <f>+IF(入力シート!$AO232="","",MID(TEXT(入力シート!$AO232,"00#"),入力シート!BI$183,1))</f>
        <v/>
      </c>
      <c r="BM59" s="582" t="str">
        <f>+IF(入力シート!$AO232="","",MID(TEXT(入力シート!$AO232,"00#"),入力シート!BJ$183,1))</f>
        <v/>
      </c>
      <c r="BN59" s="582" t="str">
        <f>+IF(入力シート!$AO232="","",MID(TEXT(入力シート!$AO232,"00#"),入力シート!BK$183,1))</f>
        <v/>
      </c>
      <c r="BO59" s="583" t="s">
        <v>34</v>
      </c>
      <c r="BP59" s="582" t="str">
        <f>+IF(入力シート!$AR232="","",MID(TEXT(入力シート!$AR232,"000#"),入力シート!BI$183,1))</f>
        <v/>
      </c>
      <c r="BQ59" s="582" t="str">
        <f>+IF(入力シート!$AR232="","",MID(TEXT(入力シート!$AR232,"000#"),入力シート!BJ$183,1))</f>
        <v/>
      </c>
      <c r="BR59" s="582" t="str">
        <f>+IF(入力シート!$AR232="","",MID(TEXT(入力シート!$AR232,"000#"),入力シート!BK$183,1))</f>
        <v/>
      </c>
      <c r="BS59" s="582" t="str">
        <f>+IF(入力シート!$AR232="","",MID(TEXT(入力シート!$AR232,"000#"),入力シート!BL$183,1))</f>
        <v/>
      </c>
      <c r="BT59" s="1444" t="str">
        <f>+IF(入力シート!$AT232="","",MID(入力シート!$AT232,入力シート!BI$181,1))</f>
        <v/>
      </c>
      <c r="BU59" s="1445"/>
      <c r="BV59" s="1435" t="str">
        <f>+IF(入力シート!$AT232="","",MID(入力シート!$AT232,入力シート!BK$181,1))</f>
        <v/>
      </c>
      <c r="BW59" s="1436"/>
      <c r="BX59" s="1435" t="str">
        <f>+IF(入力シート!$AT232="","",MID(入力シート!$AT232,入力シート!BM$181,1))</f>
        <v/>
      </c>
      <c r="BY59" s="1436"/>
      <c r="BZ59" s="1437" t="str">
        <f>+IF(入力シート!$AT232="","",MID(入力シート!$AT232,入力シート!BO$181,1))</f>
        <v/>
      </c>
      <c r="CA59" s="1438"/>
      <c r="CB59" s="1435" t="str">
        <f>+IF(入力シート!$AT232="","",MID(入力シート!$AT232,入力シート!BQ$181,1))</f>
        <v/>
      </c>
      <c r="CC59" s="1436"/>
      <c r="CD59" s="1435" t="str">
        <f>+IF(入力シート!$AT232="","",MID(入力シート!$AT232,入力シート!BS$181,1))</f>
        <v/>
      </c>
      <c r="CE59" s="1436"/>
      <c r="CF59" s="1437" t="str">
        <f>+IF(入力シート!$AT232="","",MID(入力シート!$AT232,入力シート!BU$181,1))</f>
        <v/>
      </c>
      <c r="CG59" s="1438"/>
      <c r="CH59" s="1435" t="str">
        <f>+IF(入力シート!$AT232="","",MID(入力シート!$AT232,入力シート!BW$181,1))</f>
        <v/>
      </c>
      <c r="CI59" s="1439"/>
      <c r="CJ59" s="1440" t="str">
        <f>+IF(入力シート!$AG232="","",MID(入力シート!$AG232,入力シート!BI$181,1))</f>
        <v/>
      </c>
      <c r="CK59" s="1441"/>
      <c r="CL59" s="1425" t="str">
        <f>+IF(入力シート!$AG232="","",MID(入力シート!$AG232,入力シート!BK$181,1))</f>
        <v/>
      </c>
      <c r="CM59" s="1426"/>
      <c r="CN59" s="1425" t="str">
        <f>+IF(入力シート!$AG232="","",MID(入力シート!$AG232,入力シート!BM$181,1))</f>
        <v/>
      </c>
      <c r="CO59" s="1426"/>
      <c r="CP59" s="1425" t="str">
        <f>+IF(入力シート!$AG232="","",MID(入力シート!$AG232,入力シート!BO$181,1))</f>
        <v/>
      </c>
      <c r="CQ59" s="1426"/>
      <c r="CR59" s="1425" t="str">
        <f>+IF(入力シート!$AG232="","",MID(入力シート!$AG232,入力シート!BQ$181,1))</f>
        <v/>
      </c>
      <c r="CS59" s="1426"/>
      <c r="CT59" s="1425" t="str">
        <f>+IF(入力シート!$AG232="","",MID(入力シート!$AG232,入力シート!BS$181,1))</f>
        <v/>
      </c>
      <c r="CU59" s="1426"/>
      <c r="CV59" s="1425" t="str">
        <f>+IF(入力シート!$AG232="","",MID(入力シート!$AG232,入力シート!BU$181,1))</f>
        <v/>
      </c>
      <c r="CW59" s="1427"/>
      <c r="CX59" s="606"/>
      <c r="CY59" s="606"/>
      <c r="CZ59" s="606"/>
      <c r="DA59" s="606"/>
      <c r="DB59" s="606"/>
      <c r="DC59" s="606"/>
      <c r="DD59" s="606"/>
      <c r="DE59" s="606"/>
      <c r="DF59" s="606"/>
      <c r="DG59" s="606"/>
      <c r="DH59" s="606"/>
      <c r="DI59" s="606"/>
      <c r="DJ59" s="606"/>
      <c r="DK59" s="606"/>
      <c r="DL59" s="606"/>
      <c r="DM59" s="606"/>
      <c r="DN59" s="606"/>
      <c r="DO59" s="606"/>
      <c r="DP59" s="606"/>
      <c r="DQ59" s="606"/>
      <c r="DR59" s="606"/>
      <c r="DS59" s="606"/>
      <c r="DT59" s="606"/>
      <c r="DU59" s="606"/>
      <c r="DV59" s="606"/>
      <c r="DW59" s="606"/>
      <c r="DX59" s="606"/>
      <c r="DY59" s="606"/>
      <c r="DZ59" s="606"/>
      <c r="EA59" s="606"/>
      <c r="EB59" s="606"/>
      <c r="EC59" s="606"/>
      <c r="ED59" s="606"/>
      <c r="EE59" s="606"/>
      <c r="EF59" s="606"/>
      <c r="EG59" s="606"/>
      <c r="EH59" s="606"/>
      <c r="EI59" s="606"/>
      <c r="EJ59" s="606"/>
      <c r="EK59" s="606"/>
      <c r="EL59" s="606"/>
      <c r="EM59" s="606"/>
    </row>
    <row r="60" spans="2:143" ht="24" customHeight="1" thickBot="1">
      <c r="B60" s="1451"/>
      <c r="C60" s="1428" t="str">
        <f>+IF(入力シート!F233="","",入力シート!F233)</f>
        <v/>
      </c>
      <c r="D60" s="1428"/>
      <c r="E60" s="1428"/>
      <c r="F60" s="1428"/>
      <c r="G60" s="1428"/>
      <c r="H60" s="1428"/>
      <c r="I60" s="1428"/>
      <c r="J60" s="1428"/>
      <c r="K60" s="362" t="str">
        <f>+IF(入力シート!J233="","",入力シート!J233)</f>
        <v/>
      </c>
      <c r="L60" s="1429" t="str">
        <f>+MID(入力シート!$BI233,入力シート!BI$182,1)</f>
        <v/>
      </c>
      <c r="M60" s="1430"/>
      <c r="N60" s="1431" t="str">
        <f>+MID(入力シート!$BI233,入力シート!BK$182,1)</f>
        <v/>
      </c>
      <c r="O60" s="1432"/>
      <c r="P60" s="1432" t="str">
        <f>+MID(入力シート!$BI233,入力シート!BM$182,1)</f>
        <v/>
      </c>
      <c r="Q60" s="1432"/>
      <c r="R60" s="1433" t="str">
        <f>+MID(入力シート!$BI233,入力シート!BO$182,1)</f>
        <v/>
      </c>
      <c r="S60" s="1434"/>
      <c r="T60" s="1429" t="str">
        <f>+MID(入力シート!$BI233,入力シート!BQ$182,1)</f>
        <v/>
      </c>
      <c r="U60" s="1430"/>
      <c r="V60" s="584" t="str">
        <f>+IF(入力シート!$Q233="","",MID(TEXT(入力シート!$Q233,"00000#"),入力シート!BI$183,1))</f>
        <v/>
      </c>
      <c r="W60" s="585" t="str">
        <f>+IF(入力シート!$Q233="","",MID(TEXT(入力シート!$Q233,"00000#"),入力シート!BJ$183,1))</f>
        <v/>
      </c>
      <c r="X60" s="585" t="str">
        <f>+IF(入力シート!$Q233="","",MID(TEXT(入力シート!$Q233,"00000#"),入力シート!BK$183,1))</f>
        <v/>
      </c>
      <c r="Y60" s="585" t="str">
        <f>+IF(入力シート!$Q233="","",MID(TEXT(入力シート!$Q233,"00000#"),入力シート!BL$183,1))</f>
        <v/>
      </c>
      <c r="Z60" s="585" t="str">
        <f>+IF(入力シート!$Q233="","",MID(TEXT(入力シート!$Q233,"00000#"),入力シート!BM$183,1))</f>
        <v/>
      </c>
      <c r="AA60" s="586" t="str">
        <f>+IF(入力シート!$Q233="","",MID(TEXT(入力シート!$Q233,"00000#"),入力シート!BN$183,1))</f>
        <v/>
      </c>
      <c r="AB60" s="1424" t="str">
        <f>+IF(入力シート!$S232="","",MID(入力シート!$S232,入力シート!CS$181,1))</f>
        <v/>
      </c>
      <c r="AC60" s="1421"/>
      <c r="AD60" s="1421" t="str">
        <f>+IF(入力シート!$S232="","",MID(入力シート!$S232,入力シート!CU$181,1))</f>
        <v/>
      </c>
      <c r="AE60" s="1421"/>
      <c r="AF60" s="1421" t="str">
        <f>+IF(入力シート!$S232="","",MID(入力シート!$S232,入力シート!CW$181,1))</f>
        <v/>
      </c>
      <c r="AG60" s="1421"/>
      <c r="AH60" s="1421" t="str">
        <f>+IF(入力シート!$S232="","",MID(入力シート!$S232,入力シート!CY$181,1))</f>
        <v/>
      </c>
      <c r="AI60" s="1421"/>
      <c r="AJ60" s="1421" t="str">
        <f>+IF(入力シート!$S232="","",MID(入力シート!$S232,入力シート!DA$181,1))</f>
        <v/>
      </c>
      <c r="AK60" s="1421"/>
      <c r="AL60" s="1421" t="str">
        <f>+IF(入力シート!$S232="","",MID(入力シート!$S232,入力シート!DC$181,1))</f>
        <v/>
      </c>
      <c r="AM60" s="1421"/>
      <c r="AN60" s="1421" t="str">
        <f>+IF(入力シート!$S232="","",MID(入力シート!$S232,入力シート!DE$181,1))</f>
        <v/>
      </c>
      <c r="AO60" s="1421"/>
      <c r="AP60" s="1421" t="str">
        <f>+IF(入力シート!$S232="","",MID(入力シート!$S232,入力シート!DG$181,1))</f>
        <v/>
      </c>
      <c r="AQ60" s="1421"/>
      <c r="AR60" s="1421" t="str">
        <f>+IF(入力シート!$S232="","",MID(入力シート!$S232,入力シート!DI$181,1))</f>
        <v/>
      </c>
      <c r="AS60" s="1421"/>
      <c r="AT60" s="1421" t="str">
        <f>+IF(入力シート!$S232="","",MID(入力シート!$S232,入力シート!DK$181,1))</f>
        <v/>
      </c>
      <c r="AU60" s="1421"/>
      <c r="AV60" s="1421" t="str">
        <f>+IF(入力シート!$S232="","",MID(入力シート!$S232,入力シート!DM$181,1))</f>
        <v/>
      </c>
      <c r="AW60" s="1421"/>
      <c r="AX60" s="1421" t="str">
        <f>+IF(入力シート!$S232="","",MID(入力シート!$S232,入力シート!DO$181,1))</f>
        <v/>
      </c>
      <c r="AY60" s="1421"/>
      <c r="AZ60" s="1421" t="str">
        <f>+IF(入力シート!$S232="","",MID(入力シート!$S232,入力シート!DQ$181,1))</f>
        <v/>
      </c>
      <c r="BA60" s="1421"/>
      <c r="BB60" s="1421" t="str">
        <f>+IF(入力シート!$S232="","",MID(入力シート!$S232,入力シート!DS$181,1))</f>
        <v/>
      </c>
      <c r="BC60" s="1421"/>
      <c r="BD60" s="1421" t="str">
        <f>+IF(入力シート!$S232="","",MID(入力シート!$S232,入力シート!DU$181,1))</f>
        <v/>
      </c>
      <c r="BE60" s="1421"/>
      <c r="BF60" s="1421" t="str">
        <f>+IF(入力シート!$S232="","",MID(入力シート!$S232,入力シート!DW$181,1))</f>
        <v/>
      </c>
      <c r="BG60" s="1421"/>
      <c r="BH60" s="1421" t="str">
        <f>+IF(入力シート!$S232="","",MID(入力シート!$S232,入力シート!DY$181,1))</f>
        <v/>
      </c>
      <c r="BI60" s="1421"/>
      <c r="BJ60" s="1422" t="str">
        <f>+IF(入力シート!$S232="","",MID(入力シート!$S232,入力シート!EA$181,1))</f>
        <v/>
      </c>
      <c r="BK60" s="1423"/>
      <c r="BL60" s="1417" t="str">
        <f>+IF(入力シート!$BJ232="","",MID(入力シート!$BJ232,入力シート!BI$181,1))</f>
        <v>　</v>
      </c>
      <c r="BM60" s="1418"/>
      <c r="BN60" s="1413" t="str">
        <f>+IF(入力シート!$BJ232="","",MID(入力シート!$BJ232,入力シート!BK$181,1))</f>
        <v/>
      </c>
      <c r="BO60" s="1414"/>
      <c r="BP60" s="1419" t="str">
        <f>+IF(入力シート!$BJ232="","",MID(入力シート!$BJ232,入力シート!BM$181,1))</f>
        <v/>
      </c>
      <c r="BQ60" s="1420"/>
      <c r="BR60" s="1413" t="str">
        <f>+IF(入力シート!$BJ232="","",MID(入力シート!$BJ232,入力シート!BO$181,1))</f>
        <v/>
      </c>
      <c r="BS60" s="1414"/>
      <c r="BT60" s="1413" t="str">
        <f>+IF(入力シート!$BJ232="","",MID(入力シート!$BJ232,入力シート!BQ$181,1))</f>
        <v/>
      </c>
      <c r="BU60" s="1414"/>
      <c r="BV60" s="1419" t="str">
        <f>+IF(入力シート!$BJ232="","",MID(入力シート!$BJ232,入力シート!BS$181,1))</f>
        <v/>
      </c>
      <c r="BW60" s="1420"/>
      <c r="BX60" s="1413" t="str">
        <f>+IF(入力シート!$BJ232="","",MID(入力シート!$BJ232,入力シート!BU$181,1))</f>
        <v/>
      </c>
      <c r="BY60" s="1414"/>
      <c r="BZ60" s="1413" t="str">
        <f>+IF(入力シート!$BJ232="","",MID(入力シート!$BJ232,入力シート!BW$181,1))</f>
        <v/>
      </c>
      <c r="CA60" s="1414"/>
      <c r="CB60" s="1413" t="str">
        <f>+IF(入力シート!$BJ232="","",MID(入力シート!$BJ232,入力シート!BY$181,1))</f>
        <v/>
      </c>
      <c r="CC60" s="1414"/>
      <c r="CD60" s="1413" t="str">
        <f>+IF(入力シート!$BJ232="","",MID(入力シート!$BJ232,入力シート!CA$181,1))</f>
        <v/>
      </c>
      <c r="CE60" s="1414"/>
      <c r="CF60" s="1413" t="str">
        <f>+IF(入力シート!$BJ232="","",MID(入力シート!$BJ232,入力シート!CC$181,1))</f>
        <v/>
      </c>
      <c r="CG60" s="1414"/>
      <c r="CH60" s="1415" t="str">
        <f>+IF(入力シート!$BJ232="","",MID(入力シート!$BJ232,入力シート!CE$181,1))</f>
        <v/>
      </c>
      <c r="CI60" s="1416"/>
      <c r="CJ60" s="1410" t="str">
        <f>+IF(入力シート!$AK232="","",MID(入力シート!$AK232,入力シート!BI$181,1))</f>
        <v/>
      </c>
      <c r="CK60" s="1411"/>
      <c r="CL60" s="1398" t="str">
        <f>+IF(入力シート!$AK232="","",MID(入力シート!$AK232,入力シート!BK$181,1))</f>
        <v/>
      </c>
      <c r="CM60" s="1412"/>
      <c r="CN60" s="1398" t="str">
        <f>+IF(入力シート!$AK232="","",MID(入力シート!$AK232,入力シート!BM$181,1))</f>
        <v/>
      </c>
      <c r="CO60" s="1412"/>
      <c r="CP60" s="1398" t="str">
        <f>+IF(入力シート!$AK232="","",MID(入力シート!$AK232,入力シート!BO$181,1))</f>
        <v/>
      </c>
      <c r="CQ60" s="1412"/>
      <c r="CR60" s="1398" t="str">
        <f>+IF(入力シート!$AK232="","",MID(入力シート!$AK232,入力シート!BQ$181,1))</f>
        <v/>
      </c>
      <c r="CS60" s="1412"/>
      <c r="CT60" s="1398" t="str">
        <f>+IF(入力シート!$AK232="","",MID(入力シート!$AK232,入力シート!BS$181,1))</f>
        <v/>
      </c>
      <c r="CU60" s="1412"/>
      <c r="CV60" s="1398" t="str">
        <f>+IF(入力シート!$AK232="","",MID(入力シート!$AK232,入力シート!BU$181,1))</f>
        <v/>
      </c>
      <c r="CW60" s="1399"/>
    </row>
    <row r="61" spans="2:143" s="436" customFormat="1" ht="23.25" customHeight="1">
      <c r="B61" s="1450">
        <v>6</v>
      </c>
      <c r="C61" s="1452" t="str">
        <f>+IF(入力シート!F234="","",入力シート!F234)</f>
        <v/>
      </c>
      <c r="D61" s="1452"/>
      <c r="E61" s="1452"/>
      <c r="F61" s="1452"/>
      <c r="G61" s="1452"/>
      <c r="H61" s="1452"/>
      <c r="I61" s="1452"/>
      <c r="J61" s="1452"/>
      <c r="K61" s="361" t="str">
        <f>+IF(入力シート!J234="","",入力シート!J234)</f>
        <v/>
      </c>
      <c r="L61" s="1453" t="str">
        <f>+MID(入力シート!$BI234,入力シート!BI$182,1)</f>
        <v/>
      </c>
      <c r="M61" s="1454"/>
      <c r="N61" s="1455" t="str">
        <f>+MID(入力シート!$BI234,入力シート!BK$182,1)</f>
        <v/>
      </c>
      <c r="O61" s="1456"/>
      <c r="P61" s="1457" t="str">
        <f>+MID(入力シート!$BI234,入力シート!BM$182,1)</f>
        <v/>
      </c>
      <c r="Q61" s="1457"/>
      <c r="R61" s="1448" t="str">
        <f>+MID(入力シート!$BI234,入力シート!BO$182,1)</f>
        <v/>
      </c>
      <c r="S61" s="1448"/>
      <c r="T61" s="1447" t="str">
        <f>+MID(入力シート!$BI234,入力シート!BQ$182,1)</f>
        <v/>
      </c>
      <c r="U61" s="1448"/>
      <c r="V61" s="587" t="str">
        <f>+IF(入力シート!$Q234="","",MID(TEXT(入力シート!$Q234,"00000#"),入力シート!BI$183,1))</f>
        <v/>
      </c>
      <c r="W61" s="579" t="str">
        <f>+IF(入力シート!$Q234="","",MID(TEXT(入力シート!$Q234,"00000#"),入力シート!BJ$183,1))</f>
        <v/>
      </c>
      <c r="X61" s="579" t="str">
        <f>+IF(入力シート!$Q234="","",MID(TEXT(入力シート!$Q234,"00000#"),入力シート!BK$183,1))</f>
        <v/>
      </c>
      <c r="Y61" s="579" t="str">
        <f>+IF(入力シート!$Q234="","",MID(TEXT(入力シート!$Q234,"00000#"),入力シート!BL$183,1))</f>
        <v/>
      </c>
      <c r="Z61" s="579" t="str">
        <f>+IF(入力シート!$Q234="","",MID(TEXT(入力シート!$Q234,"00000#"),入力シート!BM$183,1))</f>
        <v/>
      </c>
      <c r="AA61" s="580" t="str">
        <f>+IF(入力シート!$Q234="","",MID(TEXT(入力シート!$Q234,"00000#"),入力シート!BN$183,1))</f>
        <v/>
      </c>
      <c r="AB61" s="1449" t="str">
        <f>+IF(入力シート!$S234="","",MID(入力シート!$S234,入力シート!BI$181,1))</f>
        <v/>
      </c>
      <c r="AC61" s="1446"/>
      <c r="AD61" s="1446" t="str">
        <f>+IF(入力シート!$S234="","",MID(入力シート!$S234,入力シート!BK$181,1))</f>
        <v/>
      </c>
      <c r="AE61" s="1446"/>
      <c r="AF61" s="1446" t="str">
        <f>+IF(入力シート!$S234="","",MID(入力シート!$S234,入力シート!BM$181,1))</f>
        <v/>
      </c>
      <c r="AG61" s="1446"/>
      <c r="AH61" s="1446" t="str">
        <f>+IF(入力シート!$S234="","",MID(入力シート!$S234,入力シート!BO$181,1))</f>
        <v/>
      </c>
      <c r="AI61" s="1446"/>
      <c r="AJ61" s="1446" t="str">
        <f>+IF(入力シート!$S234="","",MID(入力シート!$S234,入力シート!BQ$181,1))</f>
        <v/>
      </c>
      <c r="AK61" s="1446"/>
      <c r="AL61" s="1446" t="str">
        <f>+IF(入力シート!$S234="","",MID(入力シート!$S234,入力シート!BS$181,1))</f>
        <v/>
      </c>
      <c r="AM61" s="1446"/>
      <c r="AN61" s="1446" t="str">
        <f>+IF(入力シート!$S234="","",MID(入力シート!$S234,入力シート!BU$181,1))</f>
        <v/>
      </c>
      <c r="AO61" s="1446"/>
      <c r="AP61" s="1446" t="str">
        <f>+IF(入力シート!$S234="","",MID(入力シート!$S234,入力シート!BW$181,1))</f>
        <v/>
      </c>
      <c r="AQ61" s="1446"/>
      <c r="AR61" s="1446" t="str">
        <f>+IF(入力シート!$S234="","",MID(入力シート!$S234,入力シート!BY$181,1))</f>
        <v/>
      </c>
      <c r="AS61" s="1446"/>
      <c r="AT61" s="1446" t="str">
        <f>+IF(入力シート!$S234="","",MID(入力シート!$S234,入力シート!CA$181,1))</f>
        <v/>
      </c>
      <c r="AU61" s="1446"/>
      <c r="AV61" s="1446" t="str">
        <f>+IF(入力シート!$S234="","",MID(入力シート!$S234,入力シート!CC$181,1))</f>
        <v/>
      </c>
      <c r="AW61" s="1446"/>
      <c r="AX61" s="1446" t="str">
        <f>+IF(入力シート!$S234="","",MID(入力シート!$S234,入力シート!CE$181,1))</f>
        <v/>
      </c>
      <c r="AY61" s="1446"/>
      <c r="AZ61" s="1446" t="str">
        <f>+IF(入力シート!$S234="","",MID(入力シート!$S234,入力シート!CG$181,1))</f>
        <v/>
      </c>
      <c r="BA61" s="1446"/>
      <c r="BB61" s="1446" t="str">
        <f>+IF(入力シート!$S234="","",MID(入力シート!$S234,入力シート!CI$181,1))</f>
        <v/>
      </c>
      <c r="BC61" s="1446"/>
      <c r="BD61" s="1446" t="str">
        <f>+IF(入力シート!$S234="","",MID(入力シート!$S234,入力シート!CK$181,1))</f>
        <v/>
      </c>
      <c r="BE61" s="1446"/>
      <c r="BF61" s="1446" t="str">
        <f>+IF(入力シート!$S234="","",MID(入力シート!$S234,入力シート!CM$181,1))</f>
        <v/>
      </c>
      <c r="BG61" s="1446"/>
      <c r="BH61" s="1446" t="str">
        <f>+IF(入力シート!$S234="","",MID(入力シート!$S234,入力シート!CO$181,1))</f>
        <v/>
      </c>
      <c r="BI61" s="1446"/>
      <c r="BJ61" s="1442" t="str">
        <f>+IF(入力シート!$S234="","",MID(入力シート!$S234,入力シート!CQ$181,1))</f>
        <v/>
      </c>
      <c r="BK61" s="1443"/>
      <c r="BL61" s="581" t="str">
        <f>+IF(入力シート!$AO234="","",MID(TEXT(入力シート!$AO234,"00#"),入力シート!BI$183,1))</f>
        <v/>
      </c>
      <c r="BM61" s="582" t="str">
        <f>+IF(入力シート!$AO234="","",MID(TEXT(入力シート!$AO234,"00#"),入力シート!BJ$183,1))</f>
        <v/>
      </c>
      <c r="BN61" s="582" t="str">
        <f>+IF(入力シート!$AO234="","",MID(TEXT(入力シート!$AO234,"00#"),入力シート!BK$183,1))</f>
        <v/>
      </c>
      <c r="BO61" s="583" t="s">
        <v>34</v>
      </c>
      <c r="BP61" s="582" t="str">
        <f>+IF(入力シート!$AR234="","",MID(TEXT(入力シート!$AR234,"000#"),入力シート!BI$183,1))</f>
        <v/>
      </c>
      <c r="BQ61" s="582" t="str">
        <f>+IF(入力シート!$AR234="","",MID(TEXT(入力シート!$AR234,"000#"),入力シート!BJ$183,1))</f>
        <v/>
      </c>
      <c r="BR61" s="582" t="str">
        <f>+IF(入力シート!$AR234="","",MID(TEXT(入力シート!$AR234,"000#"),入力シート!BK$183,1))</f>
        <v/>
      </c>
      <c r="BS61" s="582" t="str">
        <f>+IF(入力シート!$AR234="","",MID(TEXT(入力シート!$AR234,"000#"),入力シート!BL$183,1))</f>
        <v/>
      </c>
      <c r="BT61" s="1444" t="str">
        <f>+IF(入力シート!$AT234="","",MID(入力シート!$AT234,入力シート!BI$181,1))</f>
        <v/>
      </c>
      <c r="BU61" s="1445"/>
      <c r="BV61" s="1435" t="str">
        <f>+IF(入力シート!$AT234="","",MID(入力シート!$AT234,入力シート!BK$181,1))</f>
        <v/>
      </c>
      <c r="BW61" s="1436"/>
      <c r="BX61" s="1435" t="str">
        <f>+IF(入力シート!$AT234="","",MID(入力シート!$AT234,入力シート!BM$181,1))</f>
        <v/>
      </c>
      <c r="BY61" s="1436"/>
      <c r="BZ61" s="1437" t="str">
        <f>+IF(入力シート!$AT234="","",MID(入力シート!$AT234,入力シート!BO$181,1))</f>
        <v/>
      </c>
      <c r="CA61" s="1438"/>
      <c r="CB61" s="1435" t="str">
        <f>+IF(入力シート!$AT234="","",MID(入力シート!$AT234,入力シート!BQ$181,1))</f>
        <v/>
      </c>
      <c r="CC61" s="1436"/>
      <c r="CD61" s="1435" t="str">
        <f>+IF(入力シート!$AT234="","",MID(入力シート!$AT234,入力シート!BS$181,1))</f>
        <v/>
      </c>
      <c r="CE61" s="1436"/>
      <c r="CF61" s="1437" t="str">
        <f>+IF(入力シート!$AT234="","",MID(入力シート!$AT234,入力シート!BU$181,1))</f>
        <v/>
      </c>
      <c r="CG61" s="1438"/>
      <c r="CH61" s="1435" t="str">
        <f>+IF(入力シート!$AT234="","",MID(入力シート!$AT234,入力シート!BW$181,1))</f>
        <v/>
      </c>
      <c r="CI61" s="1439"/>
      <c r="CJ61" s="1440" t="str">
        <f>+IF(入力シート!$AG234="","",MID(入力シート!$AG234,入力シート!BI$181,1))</f>
        <v/>
      </c>
      <c r="CK61" s="1441"/>
      <c r="CL61" s="1425" t="str">
        <f>+IF(入力シート!$AG234="","",MID(入力シート!$AG234,入力シート!BK$181,1))</f>
        <v/>
      </c>
      <c r="CM61" s="1426"/>
      <c r="CN61" s="1425" t="str">
        <f>+IF(入力シート!$AG234="","",MID(入力シート!$AG234,入力シート!BM$181,1))</f>
        <v/>
      </c>
      <c r="CO61" s="1426"/>
      <c r="CP61" s="1425" t="str">
        <f>+IF(入力シート!$AG234="","",MID(入力シート!$AG234,入力シート!BO$181,1))</f>
        <v/>
      </c>
      <c r="CQ61" s="1426"/>
      <c r="CR61" s="1425" t="str">
        <f>+IF(入力シート!$AG234="","",MID(入力シート!$AG234,入力シート!BQ$181,1))</f>
        <v/>
      </c>
      <c r="CS61" s="1426"/>
      <c r="CT61" s="1425" t="str">
        <f>+IF(入力シート!$AG234="","",MID(入力シート!$AG234,入力シート!BS$181,1))</f>
        <v/>
      </c>
      <c r="CU61" s="1426"/>
      <c r="CV61" s="1425" t="str">
        <f>+IF(入力シート!$AG234="","",MID(入力シート!$AG234,入力シート!BU$181,1))</f>
        <v/>
      </c>
      <c r="CW61" s="1427"/>
      <c r="CX61" s="606"/>
      <c r="CY61" s="606"/>
      <c r="CZ61" s="606"/>
      <c r="DA61" s="606"/>
      <c r="DB61" s="606"/>
      <c r="DC61" s="606"/>
      <c r="DD61" s="606"/>
      <c r="DE61" s="606"/>
      <c r="DF61" s="606"/>
      <c r="DG61" s="606"/>
      <c r="DH61" s="606"/>
      <c r="DI61" s="606"/>
      <c r="DJ61" s="606"/>
      <c r="DK61" s="606"/>
      <c r="DL61" s="606"/>
      <c r="DM61" s="606"/>
      <c r="DN61" s="606"/>
      <c r="DO61" s="606"/>
      <c r="DP61" s="606"/>
      <c r="DQ61" s="606"/>
      <c r="DR61" s="606"/>
      <c r="DS61" s="606"/>
      <c r="DT61" s="606"/>
      <c r="DU61" s="606"/>
      <c r="DV61" s="606"/>
      <c r="DW61" s="606"/>
      <c r="DX61" s="606"/>
      <c r="DY61" s="606"/>
      <c r="DZ61" s="606"/>
      <c r="EA61" s="606"/>
      <c r="EB61" s="606"/>
      <c r="EC61" s="606"/>
      <c r="ED61" s="606"/>
      <c r="EE61" s="606"/>
      <c r="EF61" s="606"/>
      <c r="EG61" s="606"/>
      <c r="EH61" s="606"/>
      <c r="EI61" s="606"/>
      <c r="EJ61" s="606"/>
      <c r="EK61" s="606"/>
      <c r="EL61" s="606"/>
      <c r="EM61" s="606"/>
    </row>
    <row r="62" spans="2:143" ht="24" customHeight="1" thickBot="1">
      <c r="B62" s="1451"/>
      <c r="C62" s="1428" t="str">
        <f>+IF(入力シート!F235="","",入力シート!F235)</f>
        <v/>
      </c>
      <c r="D62" s="1428"/>
      <c r="E62" s="1428"/>
      <c r="F62" s="1428"/>
      <c r="G62" s="1428"/>
      <c r="H62" s="1428"/>
      <c r="I62" s="1428"/>
      <c r="J62" s="1428"/>
      <c r="K62" s="362" t="str">
        <f>+IF(入力シート!J235="","",入力シート!J235)</f>
        <v/>
      </c>
      <c r="L62" s="1429" t="str">
        <f>+MID(入力シート!$BI235,入力シート!BI$182,1)</f>
        <v/>
      </c>
      <c r="M62" s="1430"/>
      <c r="N62" s="1431" t="str">
        <f>+MID(入力シート!$BI235,入力シート!BK$182,1)</f>
        <v/>
      </c>
      <c r="O62" s="1432"/>
      <c r="P62" s="1432" t="str">
        <f>+MID(入力シート!$BI235,入力シート!BM$182,1)</f>
        <v/>
      </c>
      <c r="Q62" s="1432"/>
      <c r="R62" s="1433" t="str">
        <f>+MID(入力シート!$BI235,入力シート!BO$182,1)</f>
        <v/>
      </c>
      <c r="S62" s="1434"/>
      <c r="T62" s="1429" t="str">
        <f>+MID(入力シート!$BI235,入力シート!BQ$182,1)</f>
        <v/>
      </c>
      <c r="U62" s="1430"/>
      <c r="V62" s="584" t="str">
        <f>+IF(入力シート!$Q235="","",MID(TEXT(入力シート!$Q235,"00000#"),入力シート!BI$183,1))</f>
        <v/>
      </c>
      <c r="W62" s="585" t="str">
        <f>+IF(入力シート!$Q235="","",MID(TEXT(入力シート!$Q235,"00000#"),入力シート!BJ$183,1))</f>
        <v/>
      </c>
      <c r="X62" s="585" t="str">
        <f>+IF(入力シート!$Q235="","",MID(TEXT(入力シート!$Q235,"00000#"),入力シート!BK$183,1))</f>
        <v/>
      </c>
      <c r="Y62" s="585" t="str">
        <f>+IF(入力シート!$Q235="","",MID(TEXT(入力シート!$Q235,"00000#"),入力シート!BL$183,1))</f>
        <v/>
      </c>
      <c r="Z62" s="585" t="str">
        <f>+IF(入力シート!$Q235="","",MID(TEXT(入力シート!$Q235,"00000#"),入力シート!BM$183,1))</f>
        <v/>
      </c>
      <c r="AA62" s="586" t="str">
        <f>+IF(入力シート!$Q235="","",MID(TEXT(入力シート!$Q235,"00000#"),入力シート!BN$183,1))</f>
        <v/>
      </c>
      <c r="AB62" s="1424" t="str">
        <f>+IF(入力シート!$S234="","",MID(入力シート!$S234,入力シート!CS$181,1))</f>
        <v/>
      </c>
      <c r="AC62" s="1421"/>
      <c r="AD62" s="1421" t="str">
        <f>+IF(入力シート!$S234="","",MID(入力シート!$S234,入力シート!CU$181,1))</f>
        <v/>
      </c>
      <c r="AE62" s="1421"/>
      <c r="AF62" s="1421" t="str">
        <f>+IF(入力シート!$S234="","",MID(入力シート!$S234,入力シート!CW$181,1))</f>
        <v/>
      </c>
      <c r="AG62" s="1421"/>
      <c r="AH62" s="1421" t="str">
        <f>+IF(入力シート!$S234="","",MID(入力シート!$S234,入力シート!CY$181,1))</f>
        <v/>
      </c>
      <c r="AI62" s="1421"/>
      <c r="AJ62" s="1421" t="str">
        <f>+IF(入力シート!$S234="","",MID(入力シート!$S234,入力シート!DA$181,1))</f>
        <v/>
      </c>
      <c r="AK62" s="1421"/>
      <c r="AL62" s="1421" t="str">
        <f>+IF(入力シート!$S234="","",MID(入力シート!$S234,入力シート!DC$181,1))</f>
        <v/>
      </c>
      <c r="AM62" s="1421"/>
      <c r="AN62" s="1421" t="str">
        <f>+IF(入力シート!$S234="","",MID(入力シート!$S234,入力シート!DE$181,1))</f>
        <v/>
      </c>
      <c r="AO62" s="1421"/>
      <c r="AP62" s="1421" t="str">
        <f>+IF(入力シート!$S234="","",MID(入力シート!$S234,入力シート!DG$181,1))</f>
        <v/>
      </c>
      <c r="AQ62" s="1421"/>
      <c r="AR62" s="1421" t="str">
        <f>+IF(入力シート!$S234="","",MID(入力シート!$S234,入力シート!DI$181,1))</f>
        <v/>
      </c>
      <c r="AS62" s="1421"/>
      <c r="AT62" s="1421" t="str">
        <f>+IF(入力シート!$S234="","",MID(入力シート!$S234,入力シート!DK$181,1))</f>
        <v/>
      </c>
      <c r="AU62" s="1421"/>
      <c r="AV62" s="1421" t="str">
        <f>+IF(入力シート!$S234="","",MID(入力シート!$S234,入力シート!DM$181,1))</f>
        <v/>
      </c>
      <c r="AW62" s="1421"/>
      <c r="AX62" s="1421" t="str">
        <f>+IF(入力シート!$S234="","",MID(入力シート!$S234,入力シート!DO$181,1))</f>
        <v/>
      </c>
      <c r="AY62" s="1421"/>
      <c r="AZ62" s="1421" t="str">
        <f>+IF(入力シート!$S234="","",MID(入力シート!$S234,入力シート!DQ$181,1))</f>
        <v/>
      </c>
      <c r="BA62" s="1421"/>
      <c r="BB62" s="1421" t="str">
        <f>+IF(入力シート!$S234="","",MID(入力シート!$S234,入力シート!DS$181,1))</f>
        <v/>
      </c>
      <c r="BC62" s="1421"/>
      <c r="BD62" s="1421" t="str">
        <f>+IF(入力シート!$S234="","",MID(入力シート!$S234,入力シート!DU$181,1))</f>
        <v/>
      </c>
      <c r="BE62" s="1421"/>
      <c r="BF62" s="1421" t="str">
        <f>+IF(入力シート!$S234="","",MID(入力シート!$S234,入力シート!DW$181,1))</f>
        <v/>
      </c>
      <c r="BG62" s="1421"/>
      <c r="BH62" s="1421" t="str">
        <f>+IF(入力シート!$S234="","",MID(入力シート!$S234,入力シート!DY$181,1))</f>
        <v/>
      </c>
      <c r="BI62" s="1421"/>
      <c r="BJ62" s="1422" t="str">
        <f>+IF(入力シート!$S234="","",MID(入力シート!$S234,入力シート!EA$181,1))</f>
        <v/>
      </c>
      <c r="BK62" s="1423"/>
      <c r="BL62" s="1417" t="str">
        <f>+IF(入力シート!$BJ234="","",MID(入力シート!$BJ234,入力シート!BI$181,1))</f>
        <v>　</v>
      </c>
      <c r="BM62" s="1418"/>
      <c r="BN62" s="1413" t="str">
        <f>+IF(入力シート!$BJ234="","",MID(入力シート!$BJ234,入力シート!BK$181,1))</f>
        <v/>
      </c>
      <c r="BO62" s="1414"/>
      <c r="BP62" s="1419" t="str">
        <f>+IF(入力シート!$BJ234="","",MID(入力シート!$BJ234,入力シート!BM$181,1))</f>
        <v/>
      </c>
      <c r="BQ62" s="1420"/>
      <c r="BR62" s="1413" t="str">
        <f>+IF(入力シート!$BJ234="","",MID(入力シート!$BJ234,入力シート!BO$181,1))</f>
        <v/>
      </c>
      <c r="BS62" s="1414"/>
      <c r="BT62" s="1413" t="str">
        <f>+IF(入力シート!$BJ234="","",MID(入力シート!$BJ234,入力シート!BQ$181,1))</f>
        <v/>
      </c>
      <c r="BU62" s="1414"/>
      <c r="BV62" s="1419" t="str">
        <f>+IF(入力シート!$BJ234="","",MID(入力シート!$BJ234,入力シート!BS$181,1))</f>
        <v/>
      </c>
      <c r="BW62" s="1420"/>
      <c r="BX62" s="1413" t="str">
        <f>+IF(入力シート!$BJ234="","",MID(入力シート!$BJ234,入力シート!BU$181,1))</f>
        <v/>
      </c>
      <c r="BY62" s="1414"/>
      <c r="BZ62" s="1413" t="str">
        <f>+IF(入力シート!$BJ234="","",MID(入力シート!$BJ234,入力シート!BW$181,1))</f>
        <v/>
      </c>
      <c r="CA62" s="1414"/>
      <c r="CB62" s="1413" t="str">
        <f>+IF(入力シート!$BJ234="","",MID(入力シート!$BJ234,入力シート!BY$181,1))</f>
        <v/>
      </c>
      <c r="CC62" s="1414"/>
      <c r="CD62" s="1413" t="str">
        <f>+IF(入力シート!$BJ234="","",MID(入力シート!$BJ234,入力シート!CA$181,1))</f>
        <v/>
      </c>
      <c r="CE62" s="1414"/>
      <c r="CF62" s="1413" t="str">
        <f>+IF(入力シート!$BJ234="","",MID(入力シート!$BJ234,入力シート!CC$181,1))</f>
        <v/>
      </c>
      <c r="CG62" s="1414"/>
      <c r="CH62" s="1415" t="str">
        <f>+IF(入力シート!$BJ234="","",MID(入力シート!$BJ234,入力シート!CE$181,1))</f>
        <v/>
      </c>
      <c r="CI62" s="1416"/>
      <c r="CJ62" s="1410" t="str">
        <f>+IF(入力シート!$AK234="","",MID(入力シート!$AK234,入力シート!BI$181,1))</f>
        <v/>
      </c>
      <c r="CK62" s="1411"/>
      <c r="CL62" s="1398" t="str">
        <f>+IF(入力シート!$AK234="","",MID(入力シート!$AK234,入力シート!BK$181,1))</f>
        <v/>
      </c>
      <c r="CM62" s="1412"/>
      <c r="CN62" s="1398" t="str">
        <f>+IF(入力シート!$AK234="","",MID(入力シート!$AK234,入力シート!BM$181,1))</f>
        <v/>
      </c>
      <c r="CO62" s="1412"/>
      <c r="CP62" s="1398" t="str">
        <f>+IF(入力シート!$AK234="","",MID(入力シート!$AK234,入力シート!BO$181,1))</f>
        <v/>
      </c>
      <c r="CQ62" s="1412"/>
      <c r="CR62" s="1398" t="str">
        <f>+IF(入力シート!$AK234="","",MID(入力シート!$AK234,入力シート!BQ$181,1))</f>
        <v/>
      </c>
      <c r="CS62" s="1412"/>
      <c r="CT62" s="1398" t="str">
        <f>+IF(入力シート!$AK234="","",MID(入力シート!$AK234,入力シート!BS$181,1))</f>
        <v/>
      </c>
      <c r="CU62" s="1412"/>
      <c r="CV62" s="1398" t="str">
        <f>+IF(入力シート!$AK234="","",MID(入力シート!$AK234,入力シート!BU$181,1))</f>
        <v/>
      </c>
      <c r="CW62" s="1399"/>
    </row>
    <row r="63" spans="2:143" s="436" customFormat="1" ht="23.25" customHeight="1">
      <c r="B63" s="1450">
        <v>7</v>
      </c>
      <c r="C63" s="1452" t="str">
        <f>+IF(入力シート!F236="","",入力シート!F236)</f>
        <v/>
      </c>
      <c r="D63" s="1452"/>
      <c r="E63" s="1452"/>
      <c r="F63" s="1452"/>
      <c r="G63" s="1452"/>
      <c r="H63" s="1452"/>
      <c r="I63" s="1452"/>
      <c r="J63" s="1452"/>
      <c r="K63" s="361" t="str">
        <f>+IF(入力シート!J236="","",入力シート!J236)</f>
        <v/>
      </c>
      <c r="L63" s="1453" t="str">
        <f>+MID(入力シート!$BI236,入力シート!BI$182,1)</f>
        <v/>
      </c>
      <c r="M63" s="1454"/>
      <c r="N63" s="1455" t="str">
        <f>+MID(入力シート!$BI236,入力シート!BK$182,1)</f>
        <v/>
      </c>
      <c r="O63" s="1456"/>
      <c r="P63" s="1457" t="str">
        <f>+MID(入力シート!$BI236,入力シート!BM$182,1)</f>
        <v/>
      </c>
      <c r="Q63" s="1457"/>
      <c r="R63" s="1448" t="str">
        <f>+MID(入力シート!$BI236,入力シート!BO$182,1)</f>
        <v/>
      </c>
      <c r="S63" s="1448"/>
      <c r="T63" s="1447" t="str">
        <f>+MID(入力シート!$BI236,入力シート!BQ$182,1)</f>
        <v/>
      </c>
      <c r="U63" s="1448"/>
      <c r="V63" s="587" t="str">
        <f>+IF(入力シート!$Q236="","",MID(TEXT(入力シート!$Q236,"00000#"),入力シート!BI$183,1))</f>
        <v/>
      </c>
      <c r="W63" s="579" t="str">
        <f>+IF(入力シート!$Q236="","",MID(TEXT(入力シート!$Q236,"00000#"),入力シート!BJ$183,1))</f>
        <v/>
      </c>
      <c r="X63" s="579" t="str">
        <f>+IF(入力シート!$Q236="","",MID(TEXT(入力シート!$Q236,"00000#"),入力シート!BK$183,1))</f>
        <v/>
      </c>
      <c r="Y63" s="579" t="str">
        <f>+IF(入力シート!$Q236="","",MID(TEXT(入力シート!$Q236,"00000#"),入力シート!BL$183,1))</f>
        <v/>
      </c>
      <c r="Z63" s="579" t="str">
        <f>+IF(入力シート!$Q236="","",MID(TEXT(入力シート!$Q236,"00000#"),入力シート!BM$183,1))</f>
        <v/>
      </c>
      <c r="AA63" s="580" t="str">
        <f>+IF(入力シート!$Q236="","",MID(TEXT(入力シート!$Q236,"00000#"),入力シート!BN$183,1))</f>
        <v/>
      </c>
      <c r="AB63" s="1449" t="str">
        <f>+IF(入力シート!$S236="","",MID(入力シート!$S236,入力シート!BI$181,1))</f>
        <v/>
      </c>
      <c r="AC63" s="1446"/>
      <c r="AD63" s="1446" t="str">
        <f>+IF(入力シート!$S236="","",MID(入力シート!$S236,入力シート!BK$181,1))</f>
        <v/>
      </c>
      <c r="AE63" s="1446"/>
      <c r="AF63" s="1446" t="str">
        <f>+IF(入力シート!$S236="","",MID(入力シート!$S236,入力シート!BM$181,1))</f>
        <v/>
      </c>
      <c r="AG63" s="1446"/>
      <c r="AH63" s="1446" t="str">
        <f>+IF(入力シート!$S236="","",MID(入力シート!$S236,入力シート!BO$181,1))</f>
        <v/>
      </c>
      <c r="AI63" s="1446"/>
      <c r="AJ63" s="1446" t="str">
        <f>+IF(入力シート!$S236="","",MID(入力シート!$S236,入力シート!BQ$181,1))</f>
        <v/>
      </c>
      <c r="AK63" s="1446"/>
      <c r="AL63" s="1446" t="str">
        <f>+IF(入力シート!$S236="","",MID(入力シート!$S236,入力シート!BS$181,1))</f>
        <v/>
      </c>
      <c r="AM63" s="1446"/>
      <c r="AN63" s="1446" t="str">
        <f>+IF(入力シート!$S236="","",MID(入力シート!$S236,入力シート!BU$181,1))</f>
        <v/>
      </c>
      <c r="AO63" s="1446"/>
      <c r="AP63" s="1446" t="str">
        <f>+IF(入力シート!$S236="","",MID(入力シート!$S236,入力シート!BW$181,1))</f>
        <v/>
      </c>
      <c r="AQ63" s="1446"/>
      <c r="AR63" s="1446" t="str">
        <f>+IF(入力シート!$S236="","",MID(入力シート!$S236,入力シート!BY$181,1))</f>
        <v/>
      </c>
      <c r="AS63" s="1446"/>
      <c r="AT63" s="1446" t="str">
        <f>+IF(入力シート!$S236="","",MID(入力シート!$S236,入力シート!CA$181,1))</f>
        <v/>
      </c>
      <c r="AU63" s="1446"/>
      <c r="AV63" s="1446" t="str">
        <f>+IF(入力シート!$S236="","",MID(入力シート!$S236,入力シート!CC$181,1))</f>
        <v/>
      </c>
      <c r="AW63" s="1446"/>
      <c r="AX63" s="1446" t="str">
        <f>+IF(入力シート!$S236="","",MID(入力シート!$S236,入力シート!CE$181,1))</f>
        <v/>
      </c>
      <c r="AY63" s="1446"/>
      <c r="AZ63" s="1446" t="str">
        <f>+IF(入力シート!$S236="","",MID(入力シート!$S236,入力シート!CG$181,1))</f>
        <v/>
      </c>
      <c r="BA63" s="1446"/>
      <c r="BB63" s="1446" t="str">
        <f>+IF(入力シート!$S236="","",MID(入力シート!$S236,入力シート!CI$181,1))</f>
        <v/>
      </c>
      <c r="BC63" s="1446"/>
      <c r="BD63" s="1446" t="str">
        <f>+IF(入力シート!$S236="","",MID(入力シート!$S236,入力シート!CK$181,1))</f>
        <v/>
      </c>
      <c r="BE63" s="1446"/>
      <c r="BF63" s="1446" t="str">
        <f>+IF(入力シート!$S236="","",MID(入力シート!$S236,入力シート!CM$181,1))</f>
        <v/>
      </c>
      <c r="BG63" s="1446"/>
      <c r="BH63" s="1446" t="str">
        <f>+IF(入力シート!$S236="","",MID(入力シート!$S236,入力シート!CO$181,1))</f>
        <v/>
      </c>
      <c r="BI63" s="1446"/>
      <c r="BJ63" s="1442" t="str">
        <f>+IF(入力シート!$S236="","",MID(入力シート!$S236,入力シート!CQ$181,1))</f>
        <v/>
      </c>
      <c r="BK63" s="1443"/>
      <c r="BL63" s="581" t="str">
        <f>+IF(入力シート!$AO236="","",MID(TEXT(入力シート!$AO236,"00#"),入力シート!BI$183,1))</f>
        <v/>
      </c>
      <c r="BM63" s="582" t="str">
        <f>+IF(入力シート!$AO236="","",MID(TEXT(入力シート!$AO236,"00#"),入力シート!BJ$183,1))</f>
        <v/>
      </c>
      <c r="BN63" s="582" t="str">
        <f>+IF(入力シート!$AO236="","",MID(TEXT(入力シート!$AO236,"00#"),入力シート!BK$183,1))</f>
        <v/>
      </c>
      <c r="BO63" s="583" t="s">
        <v>34</v>
      </c>
      <c r="BP63" s="582" t="str">
        <f>+IF(入力シート!$AR236="","",MID(TEXT(入力シート!$AR236,"000#"),入力シート!BI$183,1))</f>
        <v/>
      </c>
      <c r="BQ63" s="582" t="str">
        <f>+IF(入力シート!$AR236="","",MID(TEXT(入力シート!$AR236,"000#"),入力シート!BJ$183,1))</f>
        <v/>
      </c>
      <c r="BR63" s="582" t="str">
        <f>+IF(入力シート!$AR236="","",MID(TEXT(入力シート!$AR236,"000#"),入力シート!BK$183,1))</f>
        <v/>
      </c>
      <c r="BS63" s="582" t="str">
        <f>+IF(入力シート!$AR236="","",MID(TEXT(入力シート!$AR236,"000#"),入力シート!BL$183,1))</f>
        <v/>
      </c>
      <c r="BT63" s="1444" t="str">
        <f>+IF(入力シート!$AT236="","",MID(入力シート!$AT236,入力シート!BI$181,1))</f>
        <v/>
      </c>
      <c r="BU63" s="1445"/>
      <c r="BV63" s="1435" t="str">
        <f>+IF(入力シート!$AT236="","",MID(入力シート!$AT236,入力シート!BK$181,1))</f>
        <v/>
      </c>
      <c r="BW63" s="1436"/>
      <c r="BX63" s="1435" t="str">
        <f>+IF(入力シート!$AT236="","",MID(入力シート!$AT236,入力シート!BM$181,1))</f>
        <v/>
      </c>
      <c r="BY63" s="1436"/>
      <c r="BZ63" s="1437" t="str">
        <f>+IF(入力シート!$AT236="","",MID(入力シート!$AT236,入力シート!BO$181,1))</f>
        <v/>
      </c>
      <c r="CA63" s="1438"/>
      <c r="CB63" s="1435" t="str">
        <f>+IF(入力シート!$AT236="","",MID(入力シート!$AT236,入力シート!BQ$181,1))</f>
        <v/>
      </c>
      <c r="CC63" s="1436"/>
      <c r="CD63" s="1435" t="str">
        <f>+IF(入力シート!$AT236="","",MID(入力シート!$AT236,入力シート!BS$181,1))</f>
        <v/>
      </c>
      <c r="CE63" s="1436"/>
      <c r="CF63" s="1437" t="str">
        <f>+IF(入力シート!$AT236="","",MID(入力シート!$AT236,入力シート!BU$181,1))</f>
        <v/>
      </c>
      <c r="CG63" s="1438"/>
      <c r="CH63" s="1435" t="str">
        <f>+IF(入力シート!$AT236="","",MID(入力シート!$AT236,入力シート!BW$181,1))</f>
        <v/>
      </c>
      <c r="CI63" s="1439"/>
      <c r="CJ63" s="1440" t="str">
        <f>+IF(入力シート!$AG236="","",MID(入力シート!$AG236,入力シート!BI$181,1))</f>
        <v/>
      </c>
      <c r="CK63" s="1441"/>
      <c r="CL63" s="1425" t="str">
        <f>+IF(入力シート!$AG236="","",MID(入力シート!$AG236,入力シート!BK$181,1))</f>
        <v/>
      </c>
      <c r="CM63" s="1426"/>
      <c r="CN63" s="1425" t="str">
        <f>+IF(入力シート!$AG236="","",MID(入力シート!$AG236,入力シート!BM$181,1))</f>
        <v/>
      </c>
      <c r="CO63" s="1426"/>
      <c r="CP63" s="1425" t="str">
        <f>+IF(入力シート!$AG236="","",MID(入力シート!$AG236,入力シート!BO$181,1))</f>
        <v/>
      </c>
      <c r="CQ63" s="1426"/>
      <c r="CR63" s="1425" t="str">
        <f>+IF(入力シート!$AG236="","",MID(入力シート!$AG236,入力シート!BQ$181,1))</f>
        <v/>
      </c>
      <c r="CS63" s="1426"/>
      <c r="CT63" s="1425" t="str">
        <f>+IF(入力シート!$AG236="","",MID(入力シート!$AG236,入力シート!BS$181,1))</f>
        <v/>
      </c>
      <c r="CU63" s="1426"/>
      <c r="CV63" s="1425" t="str">
        <f>+IF(入力シート!$AG236="","",MID(入力シート!$AG236,入力シート!BU$181,1))</f>
        <v/>
      </c>
      <c r="CW63" s="1427"/>
      <c r="CX63" s="606"/>
      <c r="CY63" s="606"/>
      <c r="CZ63" s="606"/>
      <c r="DA63" s="606"/>
      <c r="DB63" s="606"/>
      <c r="DC63" s="606"/>
      <c r="DD63" s="606"/>
      <c r="DE63" s="606"/>
      <c r="DF63" s="606"/>
      <c r="DG63" s="606"/>
      <c r="DH63" s="606"/>
      <c r="DI63" s="606"/>
      <c r="DJ63" s="606"/>
      <c r="DK63" s="606"/>
      <c r="DL63" s="606"/>
      <c r="DM63" s="606"/>
      <c r="DN63" s="606"/>
      <c r="DO63" s="606"/>
      <c r="DP63" s="606"/>
      <c r="DQ63" s="606"/>
      <c r="DR63" s="606"/>
      <c r="DS63" s="606"/>
      <c r="DT63" s="606"/>
      <c r="DU63" s="606"/>
      <c r="DV63" s="606"/>
      <c r="DW63" s="606"/>
      <c r="DX63" s="606"/>
      <c r="DY63" s="606"/>
      <c r="DZ63" s="606"/>
      <c r="EA63" s="606"/>
      <c r="EB63" s="606"/>
      <c r="EC63" s="606"/>
      <c r="ED63" s="606"/>
      <c r="EE63" s="606"/>
      <c r="EF63" s="606"/>
      <c r="EG63" s="606"/>
      <c r="EH63" s="606"/>
      <c r="EI63" s="606"/>
      <c r="EJ63" s="606"/>
      <c r="EK63" s="606"/>
      <c r="EL63" s="606"/>
      <c r="EM63" s="606"/>
    </row>
    <row r="64" spans="2:143" ht="24" customHeight="1" thickBot="1">
      <c r="B64" s="1451"/>
      <c r="C64" s="1428" t="str">
        <f>+IF(入力シート!F237="","",入力シート!F237)</f>
        <v/>
      </c>
      <c r="D64" s="1428"/>
      <c r="E64" s="1428"/>
      <c r="F64" s="1428"/>
      <c r="G64" s="1428"/>
      <c r="H64" s="1428"/>
      <c r="I64" s="1428"/>
      <c r="J64" s="1428"/>
      <c r="K64" s="362" t="str">
        <f>+IF(入力シート!J237="","",入力シート!J237)</f>
        <v/>
      </c>
      <c r="L64" s="1429" t="str">
        <f>+MID(入力シート!$BI237,入力シート!BI$182,1)</f>
        <v/>
      </c>
      <c r="M64" s="1430"/>
      <c r="N64" s="1431" t="str">
        <f>+MID(入力シート!$BI237,入力シート!BK$182,1)</f>
        <v/>
      </c>
      <c r="O64" s="1432"/>
      <c r="P64" s="1432" t="str">
        <f>+MID(入力シート!$BI237,入力シート!BM$182,1)</f>
        <v/>
      </c>
      <c r="Q64" s="1432"/>
      <c r="R64" s="1433" t="str">
        <f>+MID(入力シート!$BI237,入力シート!BO$182,1)</f>
        <v/>
      </c>
      <c r="S64" s="1434"/>
      <c r="T64" s="1429" t="str">
        <f>+MID(入力シート!$BI237,入力シート!BQ$182,1)</f>
        <v/>
      </c>
      <c r="U64" s="1430"/>
      <c r="V64" s="584" t="str">
        <f>+IF(入力シート!$Q237="","",MID(TEXT(入力シート!$Q237,"00000#"),入力シート!BI$183,1))</f>
        <v/>
      </c>
      <c r="W64" s="585" t="str">
        <f>+IF(入力シート!$Q237="","",MID(TEXT(入力シート!$Q237,"00000#"),入力シート!BJ$183,1))</f>
        <v/>
      </c>
      <c r="X64" s="585" t="str">
        <f>+IF(入力シート!$Q237="","",MID(TEXT(入力シート!$Q237,"00000#"),入力シート!BK$183,1))</f>
        <v/>
      </c>
      <c r="Y64" s="585" t="str">
        <f>+IF(入力シート!$Q237="","",MID(TEXT(入力シート!$Q237,"00000#"),入力シート!BL$183,1))</f>
        <v/>
      </c>
      <c r="Z64" s="585" t="str">
        <f>+IF(入力シート!$Q237="","",MID(TEXT(入力シート!$Q237,"00000#"),入力シート!BM$183,1))</f>
        <v/>
      </c>
      <c r="AA64" s="586" t="str">
        <f>+IF(入力シート!$Q237="","",MID(TEXT(入力シート!$Q237,"00000#"),入力シート!BN$183,1))</f>
        <v/>
      </c>
      <c r="AB64" s="1424" t="str">
        <f>+IF(入力シート!$S236="","",MID(入力シート!$S236,入力シート!CS$181,1))</f>
        <v/>
      </c>
      <c r="AC64" s="1421"/>
      <c r="AD64" s="1421" t="str">
        <f>+IF(入力シート!$S236="","",MID(入力シート!$S236,入力シート!CU$181,1))</f>
        <v/>
      </c>
      <c r="AE64" s="1421"/>
      <c r="AF64" s="1421" t="str">
        <f>+IF(入力シート!$S236="","",MID(入力シート!$S236,入力シート!CW$181,1))</f>
        <v/>
      </c>
      <c r="AG64" s="1421"/>
      <c r="AH64" s="1421" t="str">
        <f>+IF(入力シート!$S236="","",MID(入力シート!$S236,入力シート!CY$181,1))</f>
        <v/>
      </c>
      <c r="AI64" s="1421"/>
      <c r="AJ64" s="1421" t="str">
        <f>+IF(入力シート!$S236="","",MID(入力シート!$S236,入力シート!DA$181,1))</f>
        <v/>
      </c>
      <c r="AK64" s="1421"/>
      <c r="AL64" s="1421" t="str">
        <f>+IF(入力シート!$S236="","",MID(入力シート!$S236,入力シート!DC$181,1))</f>
        <v/>
      </c>
      <c r="AM64" s="1421"/>
      <c r="AN64" s="1421" t="str">
        <f>+IF(入力シート!$S236="","",MID(入力シート!$S236,入力シート!DE$181,1))</f>
        <v/>
      </c>
      <c r="AO64" s="1421"/>
      <c r="AP64" s="1421" t="str">
        <f>+IF(入力シート!$S236="","",MID(入力シート!$S236,入力シート!DG$181,1))</f>
        <v/>
      </c>
      <c r="AQ64" s="1421"/>
      <c r="AR64" s="1421" t="str">
        <f>+IF(入力シート!$S236="","",MID(入力シート!$S236,入力シート!DI$181,1))</f>
        <v/>
      </c>
      <c r="AS64" s="1421"/>
      <c r="AT64" s="1421" t="str">
        <f>+IF(入力シート!$S236="","",MID(入力シート!$S236,入力シート!DK$181,1))</f>
        <v/>
      </c>
      <c r="AU64" s="1421"/>
      <c r="AV64" s="1421" t="str">
        <f>+IF(入力シート!$S236="","",MID(入力シート!$S236,入力シート!DM$181,1))</f>
        <v/>
      </c>
      <c r="AW64" s="1421"/>
      <c r="AX64" s="1421" t="str">
        <f>+IF(入力シート!$S236="","",MID(入力シート!$S236,入力シート!DO$181,1))</f>
        <v/>
      </c>
      <c r="AY64" s="1421"/>
      <c r="AZ64" s="1421" t="str">
        <f>+IF(入力シート!$S236="","",MID(入力シート!$S236,入力シート!DQ$181,1))</f>
        <v/>
      </c>
      <c r="BA64" s="1421"/>
      <c r="BB64" s="1421" t="str">
        <f>+IF(入力シート!$S236="","",MID(入力シート!$S236,入力シート!DS$181,1))</f>
        <v/>
      </c>
      <c r="BC64" s="1421"/>
      <c r="BD64" s="1421" t="str">
        <f>+IF(入力シート!$S236="","",MID(入力シート!$S236,入力シート!DU$181,1))</f>
        <v/>
      </c>
      <c r="BE64" s="1421"/>
      <c r="BF64" s="1421" t="str">
        <f>+IF(入力シート!$S236="","",MID(入力シート!$S236,入力シート!DW$181,1))</f>
        <v/>
      </c>
      <c r="BG64" s="1421"/>
      <c r="BH64" s="1421" t="str">
        <f>+IF(入力シート!$S236="","",MID(入力シート!$S236,入力シート!DY$181,1))</f>
        <v/>
      </c>
      <c r="BI64" s="1421"/>
      <c r="BJ64" s="1422" t="str">
        <f>+IF(入力シート!$S236="","",MID(入力シート!$S236,入力シート!EA$181,1))</f>
        <v/>
      </c>
      <c r="BK64" s="1423"/>
      <c r="BL64" s="1417" t="str">
        <f>+IF(入力シート!$BJ236="","",MID(入力シート!$BJ236,入力シート!BI$181,1))</f>
        <v>　</v>
      </c>
      <c r="BM64" s="1418"/>
      <c r="BN64" s="1413" t="str">
        <f>+IF(入力シート!$BJ236="","",MID(入力シート!$BJ236,入力シート!BK$181,1))</f>
        <v/>
      </c>
      <c r="BO64" s="1414"/>
      <c r="BP64" s="1419" t="str">
        <f>+IF(入力シート!$BJ236="","",MID(入力シート!$BJ236,入力シート!BM$181,1))</f>
        <v/>
      </c>
      <c r="BQ64" s="1420"/>
      <c r="BR64" s="1413" t="str">
        <f>+IF(入力シート!$BJ236="","",MID(入力シート!$BJ236,入力シート!BO$181,1))</f>
        <v/>
      </c>
      <c r="BS64" s="1414"/>
      <c r="BT64" s="1413" t="str">
        <f>+IF(入力シート!$BJ236="","",MID(入力シート!$BJ236,入力シート!BQ$181,1))</f>
        <v/>
      </c>
      <c r="BU64" s="1414"/>
      <c r="BV64" s="1419" t="str">
        <f>+IF(入力シート!$BJ236="","",MID(入力シート!$BJ236,入力シート!BS$181,1))</f>
        <v/>
      </c>
      <c r="BW64" s="1420"/>
      <c r="BX64" s="1413" t="str">
        <f>+IF(入力シート!$BJ236="","",MID(入力シート!$BJ236,入力シート!BU$181,1))</f>
        <v/>
      </c>
      <c r="BY64" s="1414"/>
      <c r="BZ64" s="1413" t="str">
        <f>+IF(入力シート!$BJ236="","",MID(入力シート!$BJ236,入力シート!BW$181,1))</f>
        <v/>
      </c>
      <c r="CA64" s="1414"/>
      <c r="CB64" s="1413" t="str">
        <f>+IF(入力シート!$BJ236="","",MID(入力シート!$BJ236,入力シート!BY$181,1))</f>
        <v/>
      </c>
      <c r="CC64" s="1414"/>
      <c r="CD64" s="1413" t="str">
        <f>+IF(入力シート!$BJ236="","",MID(入力シート!$BJ236,入力シート!CA$181,1))</f>
        <v/>
      </c>
      <c r="CE64" s="1414"/>
      <c r="CF64" s="1413" t="str">
        <f>+IF(入力シート!$BJ236="","",MID(入力シート!$BJ236,入力シート!CC$181,1))</f>
        <v/>
      </c>
      <c r="CG64" s="1414"/>
      <c r="CH64" s="1415" t="str">
        <f>+IF(入力シート!$BJ236="","",MID(入力シート!$BJ236,入力シート!CE$181,1))</f>
        <v/>
      </c>
      <c r="CI64" s="1416"/>
      <c r="CJ64" s="1410" t="str">
        <f>+IF(入力シート!$AK236="","",MID(入力シート!$AK236,入力シート!BI$181,1))</f>
        <v/>
      </c>
      <c r="CK64" s="1411"/>
      <c r="CL64" s="1398" t="str">
        <f>+IF(入力シート!$AK236="","",MID(入力シート!$AK236,入力シート!BK$181,1))</f>
        <v/>
      </c>
      <c r="CM64" s="1412"/>
      <c r="CN64" s="1398" t="str">
        <f>+IF(入力シート!$AK236="","",MID(入力シート!$AK236,入力シート!BM$181,1))</f>
        <v/>
      </c>
      <c r="CO64" s="1412"/>
      <c r="CP64" s="1398" t="str">
        <f>+IF(入力シート!$AK236="","",MID(入力シート!$AK236,入力シート!BO$181,1))</f>
        <v/>
      </c>
      <c r="CQ64" s="1412"/>
      <c r="CR64" s="1398" t="str">
        <f>+IF(入力シート!$AK236="","",MID(入力シート!$AK236,入力シート!BQ$181,1))</f>
        <v/>
      </c>
      <c r="CS64" s="1412"/>
      <c r="CT64" s="1398" t="str">
        <f>+IF(入力シート!$AK236="","",MID(入力シート!$AK236,入力シート!BS$181,1))</f>
        <v/>
      </c>
      <c r="CU64" s="1412"/>
      <c r="CV64" s="1398" t="str">
        <f>+IF(入力シート!$AK236="","",MID(入力シート!$AK236,入力シート!BU$181,1))</f>
        <v/>
      </c>
      <c r="CW64" s="1399"/>
    </row>
    <row r="65" spans="1:143" s="436" customFormat="1" ht="23.25" customHeight="1">
      <c r="B65" s="1450">
        <v>8</v>
      </c>
      <c r="C65" s="1452" t="str">
        <f>+IF(入力シート!F238="","",入力シート!F238)</f>
        <v/>
      </c>
      <c r="D65" s="1452"/>
      <c r="E65" s="1452"/>
      <c r="F65" s="1452"/>
      <c r="G65" s="1452"/>
      <c r="H65" s="1452"/>
      <c r="I65" s="1452"/>
      <c r="J65" s="1452"/>
      <c r="K65" s="361" t="str">
        <f>+IF(入力シート!J238="","",入力シート!J238)</f>
        <v/>
      </c>
      <c r="L65" s="1453" t="str">
        <f>+MID(入力シート!$BI238,入力シート!BI$182,1)</f>
        <v/>
      </c>
      <c r="M65" s="1454"/>
      <c r="N65" s="1455" t="str">
        <f>+MID(入力シート!$BI238,入力シート!BK$182,1)</f>
        <v/>
      </c>
      <c r="O65" s="1456"/>
      <c r="P65" s="1457" t="str">
        <f>+MID(入力シート!$BI238,入力シート!BM$182,1)</f>
        <v/>
      </c>
      <c r="Q65" s="1457"/>
      <c r="R65" s="1448" t="str">
        <f>+MID(入力シート!$BI238,入力シート!BO$182,1)</f>
        <v/>
      </c>
      <c r="S65" s="1448"/>
      <c r="T65" s="1447" t="str">
        <f>+MID(入力シート!$BI238,入力シート!BQ$182,1)</f>
        <v/>
      </c>
      <c r="U65" s="1448"/>
      <c r="V65" s="587" t="str">
        <f>+IF(入力シート!$Q238="","",MID(TEXT(入力シート!$Q238,"00000#"),入力シート!BI$183,1))</f>
        <v/>
      </c>
      <c r="W65" s="579" t="str">
        <f>+IF(入力シート!$Q238="","",MID(TEXT(入力シート!$Q238,"00000#"),入力シート!BJ$183,1))</f>
        <v/>
      </c>
      <c r="X65" s="579" t="str">
        <f>+IF(入力シート!$Q238="","",MID(TEXT(入力シート!$Q238,"00000#"),入力シート!BK$183,1))</f>
        <v/>
      </c>
      <c r="Y65" s="579" t="str">
        <f>+IF(入力シート!$Q238="","",MID(TEXT(入力シート!$Q238,"00000#"),入力シート!BL$183,1))</f>
        <v/>
      </c>
      <c r="Z65" s="579" t="str">
        <f>+IF(入力シート!$Q238="","",MID(TEXT(入力シート!$Q238,"00000#"),入力シート!BM$183,1))</f>
        <v/>
      </c>
      <c r="AA65" s="580" t="str">
        <f>+IF(入力シート!$Q238="","",MID(TEXT(入力シート!$Q238,"00000#"),入力シート!BN$183,1))</f>
        <v/>
      </c>
      <c r="AB65" s="1449" t="str">
        <f>+IF(入力シート!$S238="","",MID(入力シート!$S238,入力シート!BI$181,1))</f>
        <v/>
      </c>
      <c r="AC65" s="1446"/>
      <c r="AD65" s="1446" t="str">
        <f>+IF(入力シート!$S238="","",MID(入力シート!$S238,入力シート!BK$181,1))</f>
        <v/>
      </c>
      <c r="AE65" s="1446"/>
      <c r="AF65" s="1446" t="str">
        <f>+IF(入力シート!$S238="","",MID(入力シート!$S238,入力シート!BM$181,1))</f>
        <v/>
      </c>
      <c r="AG65" s="1446"/>
      <c r="AH65" s="1446" t="str">
        <f>+IF(入力シート!$S238="","",MID(入力シート!$S238,入力シート!BO$181,1))</f>
        <v/>
      </c>
      <c r="AI65" s="1446"/>
      <c r="AJ65" s="1446" t="str">
        <f>+IF(入力シート!$S238="","",MID(入力シート!$S238,入力シート!BQ$181,1))</f>
        <v/>
      </c>
      <c r="AK65" s="1446"/>
      <c r="AL65" s="1446" t="str">
        <f>+IF(入力シート!$S238="","",MID(入力シート!$S238,入力シート!BS$181,1))</f>
        <v/>
      </c>
      <c r="AM65" s="1446"/>
      <c r="AN65" s="1446" t="str">
        <f>+IF(入力シート!$S238="","",MID(入力シート!$S238,入力シート!BU$181,1))</f>
        <v/>
      </c>
      <c r="AO65" s="1446"/>
      <c r="AP65" s="1446" t="str">
        <f>+IF(入力シート!$S238="","",MID(入力シート!$S238,入力シート!BW$181,1))</f>
        <v/>
      </c>
      <c r="AQ65" s="1446"/>
      <c r="AR65" s="1446" t="str">
        <f>+IF(入力シート!$S238="","",MID(入力シート!$S238,入力シート!BY$181,1))</f>
        <v/>
      </c>
      <c r="AS65" s="1446"/>
      <c r="AT65" s="1446" t="str">
        <f>+IF(入力シート!$S238="","",MID(入力シート!$S238,入力シート!CA$181,1))</f>
        <v/>
      </c>
      <c r="AU65" s="1446"/>
      <c r="AV65" s="1446" t="str">
        <f>+IF(入力シート!$S238="","",MID(入力シート!$S238,入力シート!CC$181,1))</f>
        <v/>
      </c>
      <c r="AW65" s="1446"/>
      <c r="AX65" s="1446" t="str">
        <f>+IF(入力シート!$S238="","",MID(入力シート!$S238,入力シート!CE$181,1))</f>
        <v/>
      </c>
      <c r="AY65" s="1446"/>
      <c r="AZ65" s="1446" t="str">
        <f>+IF(入力シート!$S238="","",MID(入力シート!$S238,入力シート!CG$181,1))</f>
        <v/>
      </c>
      <c r="BA65" s="1446"/>
      <c r="BB65" s="1446" t="str">
        <f>+IF(入力シート!$S238="","",MID(入力シート!$S238,入力シート!CI$181,1))</f>
        <v/>
      </c>
      <c r="BC65" s="1446"/>
      <c r="BD65" s="1446" t="str">
        <f>+IF(入力シート!$S238="","",MID(入力シート!$S238,入力シート!CK$181,1))</f>
        <v/>
      </c>
      <c r="BE65" s="1446"/>
      <c r="BF65" s="1446" t="str">
        <f>+IF(入力シート!$S238="","",MID(入力シート!$S238,入力シート!CM$181,1))</f>
        <v/>
      </c>
      <c r="BG65" s="1446"/>
      <c r="BH65" s="1446" t="str">
        <f>+IF(入力シート!$S238="","",MID(入力シート!$S238,入力シート!CO$181,1))</f>
        <v/>
      </c>
      <c r="BI65" s="1446"/>
      <c r="BJ65" s="1442" t="str">
        <f>+IF(入力シート!$S238="","",MID(入力シート!$S238,入力シート!CQ$181,1))</f>
        <v/>
      </c>
      <c r="BK65" s="1443"/>
      <c r="BL65" s="581" t="str">
        <f>+IF(入力シート!$AO238="","",MID(TEXT(入力シート!$AO238,"00#"),入力シート!BI$183,1))</f>
        <v/>
      </c>
      <c r="BM65" s="582" t="str">
        <f>+IF(入力シート!$AO238="","",MID(TEXT(入力シート!$AO238,"00#"),入力シート!BJ$183,1))</f>
        <v/>
      </c>
      <c r="BN65" s="582" t="str">
        <f>+IF(入力シート!$AO238="","",MID(TEXT(入力シート!$AO238,"00#"),入力シート!BK$183,1))</f>
        <v/>
      </c>
      <c r="BO65" s="583" t="s">
        <v>34</v>
      </c>
      <c r="BP65" s="582" t="str">
        <f>+IF(入力シート!$AR238="","",MID(TEXT(入力シート!$AR238,"000#"),入力シート!BI$183,1))</f>
        <v/>
      </c>
      <c r="BQ65" s="582" t="str">
        <f>+IF(入力シート!$AR238="","",MID(TEXT(入力シート!$AR238,"000#"),入力シート!BJ$183,1))</f>
        <v/>
      </c>
      <c r="BR65" s="582" t="str">
        <f>+IF(入力シート!$AR238="","",MID(TEXT(入力シート!$AR238,"000#"),入力シート!BK$183,1))</f>
        <v/>
      </c>
      <c r="BS65" s="582" t="str">
        <f>+IF(入力シート!$AR238="","",MID(TEXT(入力シート!$AR238,"000#"),入力シート!BL$183,1))</f>
        <v/>
      </c>
      <c r="BT65" s="1444" t="str">
        <f>+IF(入力シート!$AT238="","",MID(入力シート!$AT238,入力シート!BI$181,1))</f>
        <v/>
      </c>
      <c r="BU65" s="1445"/>
      <c r="BV65" s="1435" t="str">
        <f>+IF(入力シート!$AT238="","",MID(入力シート!$AT238,入力シート!BK$181,1))</f>
        <v/>
      </c>
      <c r="BW65" s="1436"/>
      <c r="BX65" s="1435" t="str">
        <f>+IF(入力シート!$AT238="","",MID(入力シート!$AT238,入力シート!BM$181,1))</f>
        <v/>
      </c>
      <c r="BY65" s="1436"/>
      <c r="BZ65" s="1437" t="str">
        <f>+IF(入力シート!$AT238="","",MID(入力シート!$AT238,入力シート!BO$181,1))</f>
        <v/>
      </c>
      <c r="CA65" s="1438"/>
      <c r="CB65" s="1435" t="str">
        <f>+IF(入力シート!$AT238="","",MID(入力シート!$AT238,入力シート!BQ$181,1))</f>
        <v/>
      </c>
      <c r="CC65" s="1436"/>
      <c r="CD65" s="1435" t="str">
        <f>+IF(入力シート!$AT238="","",MID(入力シート!$AT238,入力シート!BS$181,1))</f>
        <v/>
      </c>
      <c r="CE65" s="1436"/>
      <c r="CF65" s="1437" t="str">
        <f>+IF(入力シート!$AT238="","",MID(入力シート!$AT238,入力シート!BU$181,1))</f>
        <v/>
      </c>
      <c r="CG65" s="1438"/>
      <c r="CH65" s="1435" t="str">
        <f>+IF(入力シート!$AT238="","",MID(入力シート!$AT238,入力シート!BW$181,1))</f>
        <v/>
      </c>
      <c r="CI65" s="1439"/>
      <c r="CJ65" s="1440" t="str">
        <f>+IF(入力シート!$AG238="","",MID(入力シート!$AG238,入力シート!BI$181,1))</f>
        <v/>
      </c>
      <c r="CK65" s="1441"/>
      <c r="CL65" s="1425" t="str">
        <f>+IF(入力シート!$AG238="","",MID(入力シート!$AG238,入力シート!BK$181,1))</f>
        <v/>
      </c>
      <c r="CM65" s="1426"/>
      <c r="CN65" s="1425" t="str">
        <f>+IF(入力シート!$AG238="","",MID(入力シート!$AG238,入力シート!BM$181,1))</f>
        <v/>
      </c>
      <c r="CO65" s="1426"/>
      <c r="CP65" s="1425" t="str">
        <f>+IF(入力シート!$AG238="","",MID(入力シート!$AG238,入力シート!BO$181,1))</f>
        <v/>
      </c>
      <c r="CQ65" s="1426"/>
      <c r="CR65" s="1425" t="str">
        <f>+IF(入力シート!$AG238="","",MID(入力シート!$AG238,入力シート!BQ$181,1))</f>
        <v/>
      </c>
      <c r="CS65" s="1426"/>
      <c r="CT65" s="1425" t="str">
        <f>+IF(入力シート!$AG238="","",MID(入力シート!$AG238,入力シート!BS$181,1))</f>
        <v/>
      </c>
      <c r="CU65" s="1426"/>
      <c r="CV65" s="1425" t="str">
        <f>+IF(入力シート!$AG238="","",MID(入力シート!$AG238,入力シート!BU$181,1))</f>
        <v/>
      </c>
      <c r="CW65" s="1427"/>
      <c r="CX65" s="606"/>
      <c r="CY65" s="606"/>
      <c r="CZ65" s="606"/>
      <c r="DA65" s="606"/>
      <c r="DB65" s="606"/>
      <c r="DC65" s="606"/>
      <c r="DD65" s="606"/>
      <c r="DE65" s="606"/>
      <c r="DF65" s="606"/>
      <c r="DG65" s="606"/>
      <c r="DH65" s="606"/>
      <c r="DI65" s="606"/>
      <c r="DJ65" s="606"/>
      <c r="DK65" s="606"/>
      <c r="DL65" s="606"/>
      <c r="DM65" s="606"/>
      <c r="DN65" s="606"/>
      <c r="DO65" s="606"/>
      <c r="DP65" s="606"/>
      <c r="DQ65" s="606"/>
      <c r="DR65" s="606"/>
      <c r="DS65" s="606"/>
      <c r="DT65" s="606"/>
      <c r="DU65" s="606"/>
      <c r="DV65" s="606"/>
      <c r="DW65" s="606"/>
      <c r="DX65" s="606"/>
      <c r="DY65" s="606"/>
      <c r="DZ65" s="606"/>
      <c r="EA65" s="606"/>
      <c r="EB65" s="606"/>
      <c r="EC65" s="606"/>
      <c r="ED65" s="606"/>
      <c r="EE65" s="606"/>
      <c r="EF65" s="606"/>
      <c r="EG65" s="606"/>
      <c r="EH65" s="606"/>
      <c r="EI65" s="606"/>
      <c r="EJ65" s="606"/>
      <c r="EK65" s="606"/>
      <c r="EL65" s="606"/>
      <c r="EM65" s="606"/>
    </row>
    <row r="66" spans="1:143" ht="24" customHeight="1" thickBot="1">
      <c r="B66" s="1451"/>
      <c r="C66" s="1428" t="str">
        <f>+IF(入力シート!F239="","",入力シート!F239)</f>
        <v/>
      </c>
      <c r="D66" s="1428"/>
      <c r="E66" s="1428"/>
      <c r="F66" s="1428"/>
      <c r="G66" s="1428"/>
      <c r="H66" s="1428"/>
      <c r="I66" s="1428"/>
      <c r="J66" s="1428"/>
      <c r="K66" s="362" t="str">
        <f>+IF(入力シート!J239="","",入力シート!J239)</f>
        <v/>
      </c>
      <c r="L66" s="1429" t="str">
        <f>+MID(入力シート!$BI239,入力シート!BI$182,1)</f>
        <v/>
      </c>
      <c r="M66" s="1430"/>
      <c r="N66" s="1431" t="str">
        <f>+MID(入力シート!$BI239,入力シート!BK$182,1)</f>
        <v/>
      </c>
      <c r="O66" s="1432"/>
      <c r="P66" s="1432" t="str">
        <f>+MID(入力シート!$BI239,入力シート!BM$182,1)</f>
        <v/>
      </c>
      <c r="Q66" s="1432"/>
      <c r="R66" s="1433" t="str">
        <f>+MID(入力シート!$BI239,入力シート!BO$182,1)</f>
        <v/>
      </c>
      <c r="S66" s="1434"/>
      <c r="T66" s="1429" t="str">
        <f>+MID(入力シート!$BI239,入力シート!BQ$182,1)</f>
        <v/>
      </c>
      <c r="U66" s="1430"/>
      <c r="V66" s="584" t="str">
        <f>+IF(入力シート!$Q239="","",MID(TEXT(入力シート!$Q239,"00000#"),入力シート!BI$183,1))</f>
        <v/>
      </c>
      <c r="W66" s="585" t="str">
        <f>+IF(入力シート!$Q239="","",MID(TEXT(入力シート!$Q239,"00000#"),入力シート!BJ$183,1))</f>
        <v/>
      </c>
      <c r="X66" s="585" t="str">
        <f>+IF(入力シート!$Q239="","",MID(TEXT(入力シート!$Q239,"00000#"),入力シート!BK$183,1))</f>
        <v/>
      </c>
      <c r="Y66" s="585" t="str">
        <f>+IF(入力シート!$Q239="","",MID(TEXT(入力シート!$Q239,"00000#"),入力シート!BL$183,1))</f>
        <v/>
      </c>
      <c r="Z66" s="585" t="str">
        <f>+IF(入力シート!$Q239="","",MID(TEXT(入力シート!$Q239,"00000#"),入力シート!BM$183,1))</f>
        <v/>
      </c>
      <c r="AA66" s="586" t="str">
        <f>+IF(入力シート!$Q239="","",MID(TEXT(入力シート!$Q239,"00000#"),入力シート!BN$183,1))</f>
        <v/>
      </c>
      <c r="AB66" s="1424" t="str">
        <f>+IF(入力シート!$S238="","",MID(入力シート!$S238,入力シート!CS$181,1))</f>
        <v/>
      </c>
      <c r="AC66" s="1421"/>
      <c r="AD66" s="1421" t="str">
        <f>+IF(入力シート!$S238="","",MID(入力シート!$S238,入力シート!CU$181,1))</f>
        <v/>
      </c>
      <c r="AE66" s="1421"/>
      <c r="AF66" s="1421" t="str">
        <f>+IF(入力シート!$S238="","",MID(入力シート!$S238,入力シート!CW$181,1))</f>
        <v/>
      </c>
      <c r="AG66" s="1421"/>
      <c r="AH66" s="1421" t="str">
        <f>+IF(入力シート!$S238="","",MID(入力シート!$S238,入力シート!CY$181,1))</f>
        <v/>
      </c>
      <c r="AI66" s="1421"/>
      <c r="AJ66" s="1421" t="str">
        <f>+IF(入力シート!$S238="","",MID(入力シート!$S238,入力シート!DA$181,1))</f>
        <v/>
      </c>
      <c r="AK66" s="1421"/>
      <c r="AL66" s="1421" t="str">
        <f>+IF(入力シート!$S238="","",MID(入力シート!$S238,入力シート!DC$181,1))</f>
        <v/>
      </c>
      <c r="AM66" s="1421"/>
      <c r="AN66" s="1421" t="str">
        <f>+IF(入力シート!$S238="","",MID(入力シート!$S238,入力シート!DE$181,1))</f>
        <v/>
      </c>
      <c r="AO66" s="1421"/>
      <c r="AP66" s="1421" t="str">
        <f>+IF(入力シート!$S238="","",MID(入力シート!$S238,入力シート!DG$181,1))</f>
        <v/>
      </c>
      <c r="AQ66" s="1421"/>
      <c r="AR66" s="1421" t="str">
        <f>+IF(入力シート!$S238="","",MID(入力シート!$S238,入力シート!DI$181,1))</f>
        <v/>
      </c>
      <c r="AS66" s="1421"/>
      <c r="AT66" s="1421" t="str">
        <f>+IF(入力シート!$S238="","",MID(入力シート!$S238,入力シート!DK$181,1))</f>
        <v/>
      </c>
      <c r="AU66" s="1421"/>
      <c r="AV66" s="1421" t="str">
        <f>+IF(入力シート!$S238="","",MID(入力シート!$S238,入力シート!DM$181,1))</f>
        <v/>
      </c>
      <c r="AW66" s="1421"/>
      <c r="AX66" s="1421" t="str">
        <f>+IF(入力シート!$S238="","",MID(入力シート!$S238,入力シート!DO$181,1))</f>
        <v/>
      </c>
      <c r="AY66" s="1421"/>
      <c r="AZ66" s="1421" t="str">
        <f>+IF(入力シート!$S238="","",MID(入力シート!$S238,入力シート!DQ$181,1))</f>
        <v/>
      </c>
      <c r="BA66" s="1421"/>
      <c r="BB66" s="1421" t="str">
        <f>+IF(入力シート!$S238="","",MID(入力シート!$S238,入力シート!DS$181,1))</f>
        <v/>
      </c>
      <c r="BC66" s="1421"/>
      <c r="BD66" s="1421" t="str">
        <f>+IF(入力シート!$S238="","",MID(入力シート!$S238,入力シート!DU$181,1))</f>
        <v/>
      </c>
      <c r="BE66" s="1421"/>
      <c r="BF66" s="1421" t="str">
        <f>+IF(入力シート!$S238="","",MID(入力シート!$S238,入力シート!DW$181,1))</f>
        <v/>
      </c>
      <c r="BG66" s="1421"/>
      <c r="BH66" s="1421" t="str">
        <f>+IF(入力シート!$S238="","",MID(入力シート!$S238,入力シート!DY$181,1))</f>
        <v/>
      </c>
      <c r="BI66" s="1421"/>
      <c r="BJ66" s="1422" t="str">
        <f>+IF(入力シート!$S238="","",MID(入力シート!$S238,入力シート!EA$181,1))</f>
        <v/>
      </c>
      <c r="BK66" s="1423"/>
      <c r="BL66" s="1417" t="str">
        <f>+IF(入力シート!$BJ238="","",MID(入力シート!$BJ238,入力シート!BI$181,1))</f>
        <v>　</v>
      </c>
      <c r="BM66" s="1418"/>
      <c r="BN66" s="1413" t="str">
        <f>+IF(入力シート!$BJ238="","",MID(入力シート!$BJ238,入力シート!BK$181,1))</f>
        <v/>
      </c>
      <c r="BO66" s="1414"/>
      <c r="BP66" s="1419" t="str">
        <f>+IF(入力シート!$BJ238="","",MID(入力シート!$BJ238,入力シート!BM$181,1))</f>
        <v/>
      </c>
      <c r="BQ66" s="1420"/>
      <c r="BR66" s="1413" t="str">
        <f>+IF(入力シート!$BJ238="","",MID(入力シート!$BJ238,入力シート!BO$181,1))</f>
        <v/>
      </c>
      <c r="BS66" s="1414"/>
      <c r="BT66" s="1413" t="str">
        <f>+IF(入力シート!$BJ238="","",MID(入力シート!$BJ238,入力シート!BQ$181,1))</f>
        <v/>
      </c>
      <c r="BU66" s="1414"/>
      <c r="BV66" s="1419" t="str">
        <f>+IF(入力シート!$BJ238="","",MID(入力シート!$BJ238,入力シート!BS$181,1))</f>
        <v/>
      </c>
      <c r="BW66" s="1420"/>
      <c r="BX66" s="1413" t="str">
        <f>+IF(入力シート!$BJ238="","",MID(入力シート!$BJ238,入力シート!BU$181,1))</f>
        <v/>
      </c>
      <c r="BY66" s="1414"/>
      <c r="BZ66" s="1413" t="str">
        <f>+IF(入力シート!$BJ238="","",MID(入力シート!$BJ238,入力シート!BW$181,1))</f>
        <v/>
      </c>
      <c r="CA66" s="1414"/>
      <c r="CB66" s="1413" t="str">
        <f>+IF(入力シート!$BJ238="","",MID(入力シート!$BJ238,入力シート!BY$181,1))</f>
        <v/>
      </c>
      <c r="CC66" s="1414"/>
      <c r="CD66" s="1413" t="str">
        <f>+IF(入力シート!$BJ238="","",MID(入力シート!$BJ238,入力シート!CA$181,1))</f>
        <v/>
      </c>
      <c r="CE66" s="1414"/>
      <c r="CF66" s="1413" t="str">
        <f>+IF(入力シート!$BJ238="","",MID(入力シート!$BJ238,入力シート!CC$181,1))</f>
        <v/>
      </c>
      <c r="CG66" s="1414"/>
      <c r="CH66" s="1415" t="str">
        <f>+IF(入力シート!$BJ238="","",MID(入力シート!$BJ238,入力シート!CE$181,1))</f>
        <v/>
      </c>
      <c r="CI66" s="1416"/>
      <c r="CJ66" s="1410" t="str">
        <f>+IF(入力シート!$AK238="","",MID(入力シート!$AK238,入力シート!BI$181,1))</f>
        <v/>
      </c>
      <c r="CK66" s="1411"/>
      <c r="CL66" s="1398" t="str">
        <f>+IF(入力シート!$AK238="","",MID(入力シート!$AK238,入力シート!BK$181,1))</f>
        <v/>
      </c>
      <c r="CM66" s="1412"/>
      <c r="CN66" s="1398" t="str">
        <f>+IF(入力シート!$AK238="","",MID(入力シート!$AK238,入力シート!BM$181,1))</f>
        <v/>
      </c>
      <c r="CO66" s="1412"/>
      <c r="CP66" s="1398" t="str">
        <f>+IF(入力シート!$AK238="","",MID(入力シート!$AK238,入力シート!BO$181,1))</f>
        <v/>
      </c>
      <c r="CQ66" s="1412"/>
      <c r="CR66" s="1398" t="str">
        <f>+IF(入力シート!$AK238="","",MID(入力シート!$AK238,入力シート!BQ$181,1))</f>
        <v/>
      </c>
      <c r="CS66" s="1412"/>
      <c r="CT66" s="1398" t="str">
        <f>+IF(入力シート!$AK238="","",MID(入力シート!$AK238,入力シート!BS$181,1))</f>
        <v/>
      </c>
      <c r="CU66" s="1412"/>
      <c r="CV66" s="1398" t="str">
        <f>+IF(入力シート!$AK238="","",MID(入力シート!$AK238,入力シート!BU$181,1))</f>
        <v/>
      </c>
      <c r="CW66" s="1399"/>
    </row>
    <row r="67" spans="1:143" s="436" customFormat="1" ht="23.25" customHeight="1">
      <c r="B67" s="1450">
        <v>9</v>
      </c>
      <c r="C67" s="1452" t="str">
        <f>+IF(入力シート!F240="","",入力シート!F240)</f>
        <v/>
      </c>
      <c r="D67" s="1452"/>
      <c r="E67" s="1452"/>
      <c r="F67" s="1452"/>
      <c r="G67" s="1452"/>
      <c r="H67" s="1452"/>
      <c r="I67" s="1452"/>
      <c r="J67" s="1452"/>
      <c r="K67" s="361" t="str">
        <f>+IF(入力シート!J240="","",入力シート!J240)</f>
        <v/>
      </c>
      <c r="L67" s="1453" t="str">
        <f>+MID(入力シート!$BI240,入力シート!BI$182,1)</f>
        <v/>
      </c>
      <c r="M67" s="1454"/>
      <c r="N67" s="1455" t="str">
        <f>+MID(入力シート!$BI240,入力シート!BK$182,1)</f>
        <v/>
      </c>
      <c r="O67" s="1456"/>
      <c r="P67" s="1457" t="str">
        <f>+MID(入力シート!$BI240,入力シート!BM$182,1)</f>
        <v/>
      </c>
      <c r="Q67" s="1457"/>
      <c r="R67" s="1448" t="str">
        <f>+MID(入力シート!$BI240,入力シート!BO$182,1)</f>
        <v/>
      </c>
      <c r="S67" s="1448"/>
      <c r="T67" s="1447" t="str">
        <f>+MID(入力シート!$BI240,入力シート!BQ$182,1)</f>
        <v/>
      </c>
      <c r="U67" s="1448"/>
      <c r="V67" s="587" t="str">
        <f>+IF(入力シート!$Q240="","",MID(TEXT(入力シート!$Q240,"00000#"),入力シート!BI$183,1))</f>
        <v/>
      </c>
      <c r="W67" s="579" t="str">
        <f>+IF(入力シート!$Q240="","",MID(TEXT(入力シート!$Q240,"00000#"),入力シート!BJ$183,1))</f>
        <v/>
      </c>
      <c r="X67" s="579" t="str">
        <f>+IF(入力シート!$Q240="","",MID(TEXT(入力シート!$Q240,"00000#"),入力シート!BK$183,1))</f>
        <v/>
      </c>
      <c r="Y67" s="579" t="str">
        <f>+IF(入力シート!$Q240="","",MID(TEXT(入力シート!$Q240,"00000#"),入力シート!BL$183,1))</f>
        <v/>
      </c>
      <c r="Z67" s="579" t="str">
        <f>+IF(入力シート!$Q240="","",MID(TEXT(入力シート!$Q240,"00000#"),入力シート!BM$183,1))</f>
        <v/>
      </c>
      <c r="AA67" s="580" t="str">
        <f>+IF(入力シート!$Q240="","",MID(TEXT(入力シート!$Q240,"00000#"),入力シート!BN$183,1))</f>
        <v/>
      </c>
      <c r="AB67" s="1449" t="str">
        <f>+IF(入力シート!$S240="","",MID(入力シート!$S240,入力シート!BI$181,1))</f>
        <v/>
      </c>
      <c r="AC67" s="1446"/>
      <c r="AD67" s="1446" t="str">
        <f>+IF(入力シート!$S240="","",MID(入力シート!$S240,入力シート!BK$181,1))</f>
        <v/>
      </c>
      <c r="AE67" s="1446"/>
      <c r="AF67" s="1446" t="str">
        <f>+IF(入力シート!$S240="","",MID(入力シート!$S240,入力シート!BM$181,1))</f>
        <v/>
      </c>
      <c r="AG67" s="1446"/>
      <c r="AH67" s="1446" t="str">
        <f>+IF(入力シート!$S240="","",MID(入力シート!$S240,入力シート!BO$181,1))</f>
        <v/>
      </c>
      <c r="AI67" s="1446"/>
      <c r="AJ67" s="1446" t="str">
        <f>+IF(入力シート!$S240="","",MID(入力シート!$S240,入力シート!BQ$181,1))</f>
        <v/>
      </c>
      <c r="AK67" s="1446"/>
      <c r="AL67" s="1446" t="str">
        <f>+IF(入力シート!$S240="","",MID(入力シート!$S240,入力シート!BS$181,1))</f>
        <v/>
      </c>
      <c r="AM67" s="1446"/>
      <c r="AN67" s="1446" t="str">
        <f>+IF(入力シート!$S240="","",MID(入力シート!$S240,入力シート!BU$181,1))</f>
        <v/>
      </c>
      <c r="AO67" s="1446"/>
      <c r="AP67" s="1446" t="str">
        <f>+IF(入力シート!$S240="","",MID(入力シート!$S240,入力シート!BW$181,1))</f>
        <v/>
      </c>
      <c r="AQ67" s="1446"/>
      <c r="AR67" s="1446" t="str">
        <f>+IF(入力シート!$S240="","",MID(入力シート!$S240,入力シート!BY$181,1))</f>
        <v/>
      </c>
      <c r="AS67" s="1446"/>
      <c r="AT67" s="1446" t="str">
        <f>+IF(入力シート!$S240="","",MID(入力シート!$S240,入力シート!CA$181,1))</f>
        <v/>
      </c>
      <c r="AU67" s="1446"/>
      <c r="AV67" s="1446" t="str">
        <f>+IF(入力シート!$S240="","",MID(入力シート!$S240,入力シート!CC$181,1))</f>
        <v/>
      </c>
      <c r="AW67" s="1446"/>
      <c r="AX67" s="1446" t="str">
        <f>+IF(入力シート!$S240="","",MID(入力シート!$S240,入力シート!CE$181,1))</f>
        <v/>
      </c>
      <c r="AY67" s="1446"/>
      <c r="AZ67" s="1446" t="str">
        <f>+IF(入力シート!$S240="","",MID(入力シート!$S240,入力シート!CG$181,1))</f>
        <v/>
      </c>
      <c r="BA67" s="1446"/>
      <c r="BB67" s="1446" t="str">
        <f>+IF(入力シート!$S240="","",MID(入力シート!$S240,入力シート!CI$181,1))</f>
        <v/>
      </c>
      <c r="BC67" s="1446"/>
      <c r="BD67" s="1446" t="str">
        <f>+IF(入力シート!$S240="","",MID(入力シート!$S240,入力シート!CK$181,1))</f>
        <v/>
      </c>
      <c r="BE67" s="1446"/>
      <c r="BF67" s="1446" t="str">
        <f>+IF(入力シート!$S240="","",MID(入力シート!$S240,入力シート!CM$181,1))</f>
        <v/>
      </c>
      <c r="BG67" s="1446"/>
      <c r="BH67" s="1446" t="str">
        <f>+IF(入力シート!$S240="","",MID(入力シート!$S240,入力シート!CO$181,1))</f>
        <v/>
      </c>
      <c r="BI67" s="1446"/>
      <c r="BJ67" s="1442" t="str">
        <f>+IF(入力シート!$S240="","",MID(入力シート!$S240,入力シート!CQ$181,1))</f>
        <v/>
      </c>
      <c r="BK67" s="1443"/>
      <c r="BL67" s="581" t="str">
        <f>+IF(入力シート!$AO240="","",MID(TEXT(入力シート!$AO240,"00#"),入力シート!BI$183,1))</f>
        <v/>
      </c>
      <c r="BM67" s="582" t="str">
        <f>+IF(入力シート!$AO240="","",MID(TEXT(入力シート!$AO240,"00#"),入力シート!BJ$183,1))</f>
        <v/>
      </c>
      <c r="BN67" s="582" t="str">
        <f>+IF(入力シート!$AO240="","",MID(TEXT(入力シート!$AO240,"00#"),入力シート!BK$183,1))</f>
        <v/>
      </c>
      <c r="BO67" s="583" t="s">
        <v>34</v>
      </c>
      <c r="BP67" s="582" t="str">
        <f>+IF(入力シート!$AR240="","",MID(TEXT(入力シート!$AR240,"000#"),入力シート!BI$183,1))</f>
        <v/>
      </c>
      <c r="BQ67" s="582" t="str">
        <f>+IF(入力シート!$AR240="","",MID(TEXT(入力シート!$AR240,"000#"),入力シート!BJ$183,1))</f>
        <v/>
      </c>
      <c r="BR67" s="582" t="str">
        <f>+IF(入力シート!$AR240="","",MID(TEXT(入力シート!$AR240,"000#"),入力シート!BK$183,1))</f>
        <v/>
      </c>
      <c r="BS67" s="582" t="str">
        <f>+IF(入力シート!$AR240="","",MID(TEXT(入力シート!$AR240,"000#"),入力シート!BL$183,1))</f>
        <v/>
      </c>
      <c r="BT67" s="1444" t="str">
        <f>+IF(入力シート!$AT240="","",MID(入力シート!$AT240,入力シート!BI$181,1))</f>
        <v/>
      </c>
      <c r="BU67" s="1445"/>
      <c r="BV67" s="1435" t="str">
        <f>+IF(入力シート!$AT240="","",MID(入力シート!$AT240,入力シート!BK$181,1))</f>
        <v/>
      </c>
      <c r="BW67" s="1436"/>
      <c r="BX67" s="1435" t="str">
        <f>+IF(入力シート!$AT240="","",MID(入力シート!$AT240,入力シート!BM$181,1))</f>
        <v/>
      </c>
      <c r="BY67" s="1436"/>
      <c r="BZ67" s="1437" t="str">
        <f>+IF(入力シート!$AT240="","",MID(入力シート!$AT240,入力シート!BO$181,1))</f>
        <v/>
      </c>
      <c r="CA67" s="1438"/>
      <c r="CB67" s="1435" t="str">
        <f>+IF(入力シート!$AT240="","",MID(入力シート!$AT240,入力シート!BQ$181,1))</f>
        <v/>
      </c>
      <c r="CC67" s="1436"/>
      <c r="CD67" s="1435" t="str">
        <f>+IF(入力シート!$AT240="","",MID(入力シート!$AT240,入力シート!BS$181,1))</f>
        <v/>
      </c>
      <c r="CE67" s="1436"/>
      <c r="CF67" s="1437" t="str">
        <f>+IF(入力シート!$AT240="","",MID(入力シート!$AT240,入力シート!BU$181,1))</f>
        <v/>
      </c>
      <c r="CG67" s="1438"/>
      <c r="CH67" s="1435" t="str">
        <f>+IF(入力シート!$AT240="","",MID(入力シート!$AT240,入力シート!BW$181,1))</f>
        <v/>
      </c>
      <c r="CI67" s="1439"/>
      <c r="CJ67" s="1440" t="str">
        <f>+IF(入力シート!$AG240="","",MID(入力シート!$AG240,入力シート!BI$181,1))</f>
        <v/>
      </c>
      <c r="CK67" s="1441"/>
      <c r="CL67" s="1425" t="str">
        <f>+IF(入力シート!$AG240="","",MID(入力シート!$AG240,入力シート!BK$181,1))</f>
        <v/>
      </c>
      <c r="CM67" s="1426"/>
      <c r="CN67" s="1425" t="str">
        <f>+IF(入力シート!$AG240="","",MID(入力シート!$AG240,入力シート!BM$181,1))</f>
        <v/>
      </c>
      <c r="CO67" s="1426"/>
      <c r="CP67" s="1425" t="str">
        <f>+IF(入力シート!$AG240="","",MID(入力シート!$AG240,入力シート!BO$181,1))</f>
        <v/>
      </c>
      <c r="CQ67" s="1426"/>
      <c r="CR67" s="1425" t="str">
        <f>+IF(入力シート!$AG240="","",MID(入力シート!$AG240,入力シート!BQ$181,1))</f>
        <v/>
      </c>
      <c r="CS67" s="1426"/>
      <c r="CT67" s="1425" t="str">
        <f>+IF(入力シート!$AG240="","",MID(入力シート!$AG240,入力シート!BS$181,1))</f>
        <v/>
      </c>
      <c r="CU67" s="1426"/>
      <c r="CV67" s="1425" t="str">
        <f>+IF(入力シート!$AG240="","",MID(入力シート!$AG240,入力シート!BU$181,1))</f>
        <v/>
      </c>
      <c r="CW67" s="1427"/>
      <c r="CX67" s="606"/>
      <c r="CY67" s="606"/>
      <c r="CZ67" s="606"/>
      <c r="DA67" s="606"/>
      <c r="DB67" s="606"/>
      <c r="DC67" s="606"/>
      <c r="DD67" s="606"/>
      <c r="DE67" s="606"/>
      <c r="DF67" s="606"/>
      <c r="DG67" s="606"/>
      <c r="DH67" s="606"/>
      <c r="DI67" s="606"/>
      <c r="DJ67" s="606"/>
      <c r="DK67" s="606"/>
      <c r="DL67" s="606"/>
      <c r="DM67" s="606"/>
      <c r="DN67" s="606"/>
      <c r="DO67" s="606"/>
      <c r="DP67" s="606"/>
      <c r="DQ67" s="606"/>
      <c r="DR67" s="606"/>
      <c r="DS67" s="606"/>
      <c r="DT67" s="606"/>
      <c r="DU67" s="606"/>
      <c r="DV67" s="606"/>
      <c r="DW67" s="606"/>
      <c r="DX67" s="606"/>
      <c r="DY67" s="606"/>
      <c r="DZ67" s="606"/>
      <c r="EA67" s="606"/>
      <c r="EB67" s="606"/>
      <c r="EC67" s="606"/>
      <c r="ED67" s="606"/>
      <c r="EE67" s="606"/>
      <c r="EF67" s="606"/>
      <c r="EG67" s="606"/>
      <c r="EH67" s="606"/>
      <c r="EI67" s="606"/>
      <c r="EJ67" s="606"/>
      <c r="EK67" s="606"/>
      <c r="EL67" s="606"/>
      <c r="EM67" s="606"/>
    </row>
    <row r="68" spans="1:143" ht="24" customHeight="1" thickBot="1">
      <c r="B68" s="1451"/>
      <c r="C68" s="1428" t="str">
        <f>+IF(入力シート!F241="","",入力シート!F241)</f>
        <v/>
      </c>
      <c r="D68" s="1428"/>
      <c r="E68" s="1428"/>
      <c r="F68" s="1428"/>
      <c r="G68" s="1428"/>
      <c r="H68" s="1428"/>
      <c r="I68" s="1428"/>
      <c r="J68" s="1428"/>
      <c r="K68" s="362" t="str">
        <f>+IF(入力シート!J241="","",入力シート!J241)</f>
        <v/>
      </c>
      <c r="L68" s="1429" t="str">
        <f>+MID(入力シート!$BI241,入力シート!BI$182,1)</f>
        <v/>
      </c>
      <c r="M68" s="1430"/>
      <c r="N68" s="1431" t="str">
        <f>+MID(入力シート!$BI241,入力シート!BK$182,1)</f>
        <v/>
      </c>
      <c r="O68" s="1432"/>
      <c r="P68" s="1432" t="str">
        <f>+MID(入力シート!$BI241,入力シート!BM$182,1)</f>
        <v/>
      </c>
      <c r="Q68" s="1432"/>
      <c r="R68" s="1433" t="str">
        <f>+MID(入力シート!$BI241,入力シート!BO$182,1)</f>
        <v/>
      </c>
      <c r="S68" s="1434"/>
      <c r="T68" s="1429" t="str">
        <f>+MID(入力シート!$BI241,入力シート!BQ$182,1)</f>
        <v/>
      </c>
      <c r="U68" s="1430"/>
      <c r="V68" s="584" t="str">
        <f>+IF(入力シート!$Q241="","",MID(TEXT(入力シート!$Q241,"00000#"),入力シート!BI$183,1))</f>
        <v/>
      </c>
      <c r="W68" s="585" t="str">
        <f>+IF(入力シート!$Q241="","",MID(TEXT(入力シート!$Q241,"00000#"),入力シート!BJ$183,1))</f>
        <v/>
      </c>
      <c r="X68" s="585" t="str">
        <f>+IF(入力シート!$Q241="","",MID(TEXT(入力シート!$Q241,"00000#"),入力シート!BK$183,1))</f>
        <v/>
      </c>
      <c r="Y68" s="585" t="str">
        <f>+IF(入力シート!$Q241="","",MID(TEXT(入力シート!$Q241,"00000#"),入力シート!BL$183,1))</f>
        <v/>
      </c>
      <c r="Z68" s="585" t="str">
        <f>+IF(入力シート!$Q241="","",MID(TEXT(入力シート!$Q241,"00000#"),入力シート!BM$183,1))</f>
        <v/>
      </c>
      <c r="AA68" s="586" t="str">
        <f>+IF(入力シート!$Q241="","",MID(TEXT(入力シート!$Q241,"00000#"),入力シート!BN$183,1))</f>
        <v/>
      </c>
      <c r="AB68" s="1424" t="str">
        <f>+IF(入力シート!$S240="","",MID(入力シート!$S240,入力シート!CS$181,1))</f>
        <v/>
      </c>
      <c r="AC68" s="1421"/>
      <c r="AD68" s="1421" t="str">
        <f>+IF(入力シート!$S240="","",MID(入力シート!$S240,入力シート!CU$181,1))</f>
        <v/>
      </c>
      <c r="AE68" s="1421"/>
      <c r="AF68" s="1421" t="str">
        <f>+IF(入力シート!$S240="","",MID(入力シート!$S240,入力シート!CW$181,1))</f>
        <v/>
      </c>
      <c r="AG68" s="1421"/>
      <c r="AH68" s="1421" t="str">
        <f>+IF(入力シート!$S240="","",MID(入力シート!$S240,入力シート!CY$181,1))</f>
        <v/>
      </c>
      <c r="AI68" s="1421"/>
      <c r="AJ68" s="1421" t="str">
        <f>+IF(入力シート!$S240="","",MID(入力シート!$S240,入力シート!DA$181,1))</f>
        <v/>
      </c>
      <c r="AK68" s="1421"/>
      <c r="AL68" s="1421" t="str">
        <f>+IF(入力シート!$S240="","",MID(入力シート!$S240,入力シート!DC$181,1))</f>
        <v/>
      </c>
      <c r="AM68" s="1421"/>
      <c r="AN68" s="1421" t="str">
        <f>+IF(入力シート!$S240="","",MID(入力シート!$S240,入力シート!DE$181,1))</f>
        <v/>
      </c>
      <c r="AO68" s="1421"/>
      <c r="AP68" s="1421" t="str">
        <f>+IF(入力シート!$S240="","",MID(入力シート!$S240,入力シート!DG$181,1))</f>
        <v/>
      </c>
      <c r="AQ68" s="1421"/>
      <c r="AR68" s="1421" t="str">
        <f>+IF(入力シート!$S240="","",MID(入力シート!$S240,入力シート!DI$181,1))</f>
        <v/>
      </c>
      <c r="AS68" s="1421"/>
      <c r="AT68" s="1421" t="str">
        <f>+IF(入力シート!$S240="","",MID(入力シート!$S240,入力シート!DK$181,1))</f>
        <v/>
      </c>
      <c r="AU68" s="1421"/>
      <c r="AV68" s="1421" t="str">
        <f>+IF(入力シート!$S240="","",MID(入力シート!$S240,入力シート!DM$181,1))</f>
        <v/>
      </c>
      <c r="AW68" s="1421"/>
      <c r="AX68" s="1421" t="str">
        <f>+IF(入力シート!$S240="","",MID(入力シート!$S240,入力シート!DO$181,1))</f>
        <v/>
      </c>
      <c r="AY68" s="1421"/>
      <c r="AZ68" s="1421" t="str">
        <f>+IF(入力シート!$S240="","",MID(入力シート!$S240,入力シート!DQ$181,1))</f>
        <v/>
      </c>
      <c r="BA68" s="1421"/>
      <c r="BB68" s="1421" t="str">
        <f>+IF(入力シート!$S240="","",MID(入力シート!$S240,入力シート!DS$181,1))</f>
        <v/>
      </c>
      <c r="BC68" s="1421"/>
      <c r="BD68" s="1421" t="str">
        <f>+IF(入力シート!$S240="","",MID(入力シート!$S240,入力シート!DU$181,1))</f>
        <v/>
      </c>
      <c r="BE68" s="1421"/>
      <c r="BF68" s="1421" t="str">
        <f>+IF(入力シート!$S240="","",MID(入力シート!$S240,入力シート!DW$181,1))</f>
        <v/>
      </c>
      <c r="BG68" s="1421"/>
      <c r="BH68" s="1421" t="str">
        <f>+IF(入力シート!$S240="","",MID(入力シート!$S240,入力シート!DY$181,1))</f>
        <v/>
      </c>
      <c r="BI68" s="1421"/>
      <c r="BJ68" s="1422" t="str">
        <f>+IF(入力シート!$S240="","",MID(入力シート!$S240,入力シート!EA$181,1))</f>
        <v/>
      </c>
      <c r="BK68" s="1423"/>
      <c r="BL68" s="1417" t="str">
        <f>+IF(入力シート!$BJ240="","",MID(入力シート!$BJ240,入力シート!BI$181,1))</f>
        <v>　</v>
      </c>
      <c r="BM68" s="1418"/>
      <c r="BN68" s="1413" t="str">
        <f>+IF(入力シート!$BJ240="","",MID(入力シート!$BJ240,入力シート!BK$181,1))</f>
        <v/>
      </c>
      <c r="BO68" s="1414"/>
      <c r="BP68" s="1419" t="str">
        <f>+IF(入力シート!$BJ240="","",MID(入力シート!$BJ240,入力シート!BM$181,1))</f>
        <v/>
      </c>
      <c r="BQ68" s="1420"/>
      <c r="BR68" s="1413" t="str">
        <f>+IF(入力シート!$BJ240="","",MID(入力シート!$BJ240,入力シート!BO$181,1))</f>
        <v/>
      </c>
      <c r="BS68" s="1414"/>
      <c r="BT68" s="1413" t="str">
        <f>+IF(入力シート!$BJ240="","",MID(入力シート!$BJ240,入力シート!BQ$181,1))</f>
        <v/>
      </c>
      <c r="BU68" s="1414"/>
      <c r="BV68" s="1419" t="str">
        <f>+IF(入力シート!$BJ240="","",MID(入力シート!$BJ240,入力シート!BS$181,1))</f>
        <v/>
      </c>
      <c r="BW68" s="1420"/>
      <c r="BX68" s="1413" t="str">
        <f>+IF(入力シート!$BJ240="","",MID(入力シート!$BJ240,入力シート!BU$181,1))</f>
        <v/>
      </c>
      <c r="BY68" s="1414"/>
      <c r="BZ68" s="1413" t="str">
        <f>+IF(入力シート!$BJ240="","",MID(入力シート!$BJ240,入力シート!BW$181,1))</f>
        <v/>
      </c>
      <c r="CA68" s="1414"/>
      <c r="CB68" s="1413" t="str">
        <f>+IF(入力シート!$BJ240="","",MID(入力シート!$BJ240,入力シート!BY$181,1))</f>
        <v/>
      </c>
      <c r="CC68" s="1414"/>
      <c r="CD68" s="1413" t="str">
        <f>+IF(入力シート!$BJ240="","",MID(入力シート!$BJ240,入力シート!CA$181,1))</f>
        <v/>
      </c>
      <c r="CE68" s="1414"/>
      <c r="CF68" s="1413" t="str">
        <f>+IF(入力シート!$BJ240="","",MID(入力シート!$BJ240,入力シート!CC$181,1))</f>
        <v/>
      </c>
      <c r="CG68" s="1414"/>
      <c r="CH68" s="1415" t="str">
        <f>+IF(入力シート!$BJ240="","",MID(入力シート!$BJ240,入力シート!CE$181,1))</f>
        <v/>
      </c>
      <c r="CI68" s="1416"/>
      <c r="CJ68" s="1410" t="str">
        <f>+IF(入力シート!$AK240="","",MID(入力シート!$AK240,入力シート!BI$181,1))</f>
        <v/>
      </c>
      <c r="CK68" s="1411"/>
      <c r="CL68" s="1398" t="str">
        <f>+IF(入力シート!$AK240="","",MID(入力シート!$AK240,入力シート!BK$181,1))</f>
        <v/>
      </c>
      <c r="CM68" s="1412"/>
      <c r="CN68" s="1398" t="str">
        <f>+IF(入力シート!$AK240="","",MID(入力シート!$AK240,入力シート!BM$181,1))</f>
        <v/>
      </c>
      <c r="CO68" s="1412"/>
      <c r="CP68" s="1398" t="str">
        <f>+IF(入力シート!$AK240="","",MID(入力シート!$AK240,入力シート!BO$181,1))</f>
        <v/>
      </c>
      <c r="CQ68" s="1412"/>
      <c r="CR68" s="1398" t="str">
        <f>+IF(入力シート!$AK240="","",MID(入力シート!$AK240,入力シート!BQ$181,1))</f>
        <v/>
      </c>
      <c r="CS68" s="1412"/>
      <c r="CT68" s="1398" t="str">
        <f>+IF(入力シート!$AK240="","",MID(入力シート!$AK240,入力シート!BS$181,1))</f>
        <v/>
      </c>
      <c r="CU68" s="1412"/>
      <c r="CV68" s="1398" t="str">
        <f>+IF(入力シート!$AK240="","",MID(入力シート!$AK240,入力シート!BU$181,1))</f>
        <v/>
      </c>
      <c r="CW68" s="1399"/>
    </row>
    <row r="69" spans="1:143" s="436" customFormat="1" ht="23.25" customHeight="1">
      <c r="B69" s="1450">
        <v>10</v>
      </c>
      <c r="C69" s="1452" t="str">
        <f>+IF(入力シート!F242="","",入力シート!F242)</f>
        <v/>
      </c>
      <c r="D69" s="1452"/>
      <c r="E69" s="1452"/>
      <c r="F69" s="1452"/>
      <c r="G69" s="1452"/>
      <c r="H69" s="1452"/>
      <c r="I69" s="1452"/>
      <c r="J69" s="1452"/>
      <c r="K69" s="361" t="str">
        <f>+IF(入力シート!J242="","",入力シート!J242)</f>
        <v/>
      </c>
      <c r="L69" s="1453" t="str">
        <f>+MID(入力シート!$BI242,入力シート!BI$182,1)</f>
        <v/>
      </c>
      <c r="M69" s="1454"/>
      <c r="N69" s="1455" t="str">
        <f>+MID(入力シート!$BI242,入力シート!BK$182,1)</f>
        <v/>
      </c>
      <c r="O69" s="1456"/>
      <c r="P69" s="1457" t="str">
        <f>+MID(入力シート!$BI242,入力シート!BM$182,1)</f>
        <v/>
      </c>
      <c r="Q69" s="1457"/>
      <c r="R69" s="1448" t="str">
        <f>+MID(入力シート!$BI242,入力シート!BO$182,1)</f>
        <v/>
      </c>
      <c r="S69" s="1448"/>
      <c r="T69" s="1447" t="str">
        <f>+MID(入力シート!$BI242,入力シート!BQ$182,1)</f>
        <v/>
      </c>
      <c r="U69" s="1448"/>
      <c r="V69" s="587" t="str">
        <f>+IF(入力シート!$Q242="","",MID(TEXT(入力シート!$Q242,"00000#"),入力シート!BI$183,1))</f>
        <v/>
      </c>
      <c r="W69" s="579" t="str">
        <f>+IF(入力シート!$Q242="","",MID(TEXT(入力シート!$Q242,"00000#"),入力シート!BJ$183,1))</f>
        <v/>
      </c>
      <c r="X69" s="579" t="str">
        <f>+IF(入力シート!$Q242="","",MID(TEXT(入力シート!$Q242,"00000#"),入力シート!BK$183,1))</f>
        <v/>
      </c>
      <c r="Y69" s="579" t="str">
        <f>+IF(入力シート!$Q242="","",MID(TEXT(入力シート!$Q242,"00000#"),入力シート!BL$183,1))</f>
        <v/>
      </c>
      <c r="Z69" s="579" t="str">
        <f>+IF(入力シート!$Q242="","",MID(TEXT(入力シート!$Q242,"00000#"),入力シート!BM$183,1))</f>
        <v/>
      </c>
      <c r="AA69" s="580" t="str">
        <f>+IF(入力シート!$Q242="","",MID(TEXT(入力シート!$Q242,"00000#"),入力シート!BN$183,1))</f>
        <v/>
      </c>
      <c r="AB69" s="1449" t="str">
        <f>+IF(入力シート!$S242="","",MID(入力シート!$S242,入力シート!BI$181,1))</f>
        <v/>
      </c>
      <c r="AC69" s="1446"/>
      <c r="AD69" s="1446" t="str">
        <f>+IF(入力シート!$S242="","",MID(入力シート!$S242,入力シート!BK$181,1))</f>
        <v/>
      </c>
      <c r="AE69" s="1446"/>
      <c r="AF69" s="1446" t="str">
        <f>+IF(入力シート!$S242="","",MID(入力シート!$S242,入力シート!BM$181,1))</f>
        <v/>
      </c>
      <c r="AG69" s="1446"/>
      <c r="AH69" s="1446" t="str">
        <f>+IF(入力シート!$S242="","",MID(入力シート!$S242,入力シート!BO$181,1))</f>
        <v/>
      </c>
      <c r="AI69" s="1446"/>
      <c r="AJ69" s="1446" t="str">
        <f>+IF(入力シート!$S242="","",MID(入力シート!$S242,入力シート!BQ$181,1))</f>
        <v/>
      </c>
      <c r="AK69" s="1446"/>
      <c r="AL69" s="1446" t="str">
        <f>+IF(入力シート!$S242="","",MID(入力シート!$S242,入力シート!BS$181,1))</f>
        <v/>
      </c>
      <c r="AM69" s="1446"/>
      <c r="AN69" s="1446" t="str">
        <f>+IF(入力シート!$S242="","",MID(入力シート!$S242,入力シート!BU$181,1))</f>
        <v/>
      </c>
      <c r="AO69" s="1446"/>
      <c r="AP69" s="1446" t="str">
        <f>+IF(入力シート!$S242="","",MID(入力シート!$S242,入力シート!BW$181,1))</f>
        <v/>
      </c>
      <c r="AQ69" s="1446"/>
      <c r="AR69" s="1446" t="str">
        <f>+IF(入力シート!$S242="","",MID(入力シート!$S242,入力シート!BY$181,1))</f>
        <v/>
      </c>
      <c r="AS69" s="1446"/>
      <c r="AT69" s="1446" t="str">
        <f>+IF(入力シート!$S242="","",MID(入力シート!$S242,入力シート!CA$181,1))</f>
        <v/>
      </c>
      <c r="AU69" s="1446"/>
      <c r="AV69" s="1446" t="str">
        <f>+IF(入力シート!$S242="","",MID(入力シート!$S242,入力シート!CC$181,1))</f>
        <v/>
      </c>
      <c r="AW69" s="1446"/>
      <c r="AX69" s="1446" t="str">
        <f>+IF(入力シート!$S242="","",MID(入力シート!$S242,入力シート!CE$181,1))</f>
        <v/>
      </c>
      <c r="AY69" s="1446"/>
      <c r="AZ69" s="1446" t="str">
        <f>+IF(入力シート!$S242="","",MID(入力シート!$S242,入力シート!CG$181,1))</f>
        <v/>
      </c>
      <c r="BA69" s="1446"/>
      <c r="BB69" s="1446" t="str">
        <f>+IF(入力シート!$S242="","",MID(入力シート!$S242,入力シート!CI$181,1))</f>
        <v/>
      </c>
      <c r="BC69" s="1446"/>
      <c r="BD69" s="1446" t="str">
        <f>+IF(入力シート!$S242="","",MID(入力シート!$S242,入力シート!CK$181,1))</f>
        <v/>
      </c>
      <c r="BE69" s="1446"/>
      <c r="BF69" s="1446" t="str">
        <f>+IF(入力シート!$S242="","",MID(入力シート!$S242,入力シート!CM$181,1))</f>
        <v/>
      </c>
      <c r="BG69" s="1446"/>
      <c r="BH69" s="1446" t="str">
        <f>+IF(入力シート!$S242="","",MID(入力シート!$S242,入力シート!CO$181,1))</f>
        <v/>
      </c>
      <c r="BI69" s="1446"/>
      <c r="BJ69" s="1442" t="str">
        <f>+IF(入力シート!$S242="","",MID(入力シート!$S242,入力シート!CQ$181,1))</f>
        <v/>
      </c>
      <c r="BK69" s="1443"/>
      <c r="BL69" s="581" t="str">
        <f>+IF(入力シート!$AO242="","",MID(TEXT(入力シート!$AO242,"00#"),入力シート!BI$183,1))</f>
        <v/>
      </c>
      <c r="BM69" s="582" t="str">
        <f>+IF(入力シート!$AO242="","",MID(TEXT(入力シート!$AO242,"00#"),入力シート!BJ$183,1))</f>
        <v/>
      </c>
      <c r="BN69" s="582" t="str">
        <f>+IF(入力シート!$AO242="","",MID(TEXT(入力シート!$AO242,"00#"),入力シート!BK$183,1))</f>
        <v/>
      </c>
      <c r="BO69" s="583" t="s">
        <v>34</v>
      </c>
      <c r="BP69" s="582" t="str">
        <f>+IF(入力シート!$AR242="","",MID(TEXT(入力シート!$AR242,"000#"),入力シート!BI$183,1))</f>
        <v/>
      </c>
      <c r="BQ69" s="582" t="str">
        <f>+IF(入力シート!$AR242="","",MID(TEXT(入力シート!$AR242,"000#"),入力シート!BJ$183,1))</f>
        <v/>
      </c>
      <c r="BR69" s="582" t="str">
        <f>+IF(入力シート!$AR242="","",MID(TEXT(入力シート!$AR242,"000#"),入力シート!BK$183,1))</f>
        <v/>
      </c>
      <c r="BS69" s="582" t="str">
        <f>+IF(入力シート!$AR242="","",MID(TEXT(入力シート!$AR242,"000#"),入力シート!BL$183,1))</f>
        <v/>
      </c>
      <c r="BT69" s="1444" t="str">
        <f>+IF(入力シート!$AT242="","",MID(入力シート!$AT242,入力シート!BI$181,1))</f>
        <v/>
      </c>
      <c r="BU69" s="1445"/>
      <c r="BV69" s="1435" t="str">
        <f>+IF(入力シート!$AT242="","",MID(入力シート!$AT242,入力シート!BK$181,1))</f>
        <v/>
      </c>
      <c r="BW69" s="1436"/>
      <c r="BX69" s="1435" t="str">
        <f>+IF(入力シート!$AT242="","",MID(入力シート!$AT242,入力シート!BM$181,1))</f>
        <v/>
      </c>
      <c r="BY69" s="1436"/>
      <c r="BZ69" s="1437" t="str">
        <f>+IF(入力シート!$AT242="","",MID(入力シート!$AT242,入力シート!BO$181,1))</f>
        <v/>
      </c>
      <c r="CA69" s="1438"/>
      <c r="CB69" s="1435" t="str">
        <f>+IF(入力シート!$AT242="","",MID(入力シート!$AT242,入力シート!BQ$181,1))</f>
        <v/>
      </c>
      <c r="CC69" s="1436"/>
      <c r="CD69" s="1435" t="str">
        <f>+IF(入力シート!$AT242="","",MID(入力シート!$AT242,入力シート!BS$181,1))</f>
        <v/>
      </c>
      <c r="CE69" s="1436"/>
      <c r="CF69" s="1437" t="str">
        <f>+IF(入力シート!$AT242="","",MID(入力シート!$AT242,入力シート!BU$181,1))</f>
        <v/>
      </c>
      <c r="CG69" s="1438"/>
      <c r="CH69" s="1435" t="str">
        <f>+IF(入力シート!$AT242="","",MID(入力シート!$AT242,入力シート!BW$181,1))</f>
        <v/>
      </c>
      <c r="CI69" s="1439"/>
      <c r="CJ69" s="1440" t="str">
        <f>+IF(入力シート!$AG242="","",MID(入力シート!$AG242,入力シート!BI$181,1))</f>
        <v/>
      </c>
      <c r="CK69" s="1441"/>
      <c r="CL69" s="1425" t="str">
        <f>+IF(入力シート!$AG242="","",MID(入力シート!$AG242,入力シート!BK$181,1))</f>
        <v/>
      </c>
      <c r="CM69" s="1426"/>
      <c r="CN69" s="1425" t="str">
        <f>+IF(入力シート!$AG242="","",MID(入力シート!$AG242,入力シート!BM$181,1))</f>
        <v/>
      </c>
      <c r="CO69" s="1426"/>
      <c r="CP69" s="1425" t="str">
        <f>+IF(入力シート!$AG242="","",MID(入力シート!$AG242,入力シート!BO$181,1))</f>
        <v/>
      </c>
      <c r="CQ69" s="1426"/>
      <c r="CR69" s="1425" t="str">
        <f>+IF(入力シート!$AG242="","",MID(入力シート!$AG242,入力シート!BQ$181,1))</f>
        <v/>
      </c>
      <c r="CS69" s="1426"/>
      <c r="CT69" s="1425" t="str">
        <f>+IF(入力シート!$AG242="","",MID(入力シート!$AG242,入力シート!BS$181,1))</f>
        <v/>
      </c>
      <c r="CU69" s="1426"/>
      <c r="CV69" s="1425" t="str">
        <f>+IF(入力シート!$AG242="","",MID(入力シート!$AG242,入力シート!BU$181,1))</f>
        <v/>
      </c>
      <c r="CW69" s="1427"/>
      <c r="CX69" s="606"/>
      <c r="CY69" s="606"/>
      <c r="CZ69" s="606"/>
      <c r="DA69" s="606"/>
      <c r="DB69" s="606"/>
      <c r="DC69" s="606"/>
      <c r="DD69" s="606"/>
      <c r="DE69" s="606"/>
      <c r="DF69" s="606"/>
      <c r="DG69" s="606"/>
      <c r="DH69" s="606"/>
      <c r="DI69" s="606"/>
      <c r="DJ69" s="606"/>
      <c r="DK69" s="606"/>
      <c r="DL69" s="606"/>
      <c r="DM69" s="606"/>
      <c r="DN69" s="606"/>
      <c r="DO69" s="606"/>
      <c r="DP69" s="606"/>
      <c r="DQ69" s="606"/>
      <c r="DR69" s="606"/>
      <c r="DS69" s="606"/>
      <c r="DT69" s="606"/>
      <c r="DU69" s="606"/>
      <c r="DV69" s="606"/>
      <c r="DW69" s="606"/>
      <c r="DX69" s="606"/>
      <c r="DY69" s="606"/>
      <c r="DZ69" s="606"/>
      <c r="EA69" s="606"/>
      <c r="EB69" s="606"/>
      <c r="EC69" s="606"/>
      <c r="ED69" s="606"/>
      <c r="EE69" s="606"/>
      <c r="EF69" s="606"/>
      <c r="EG69" s="606"/>
      <c r="EH69" s="606"/>
      <c r="EI69" s="606"/>
      <c r="EJ69" s="606"/>
      <c r="EK69" s="606"/>
      <c r="EL69" s="606"/>
      <c r="EM69" s="606"/>
    </row>
    <row r="70" spans="1:143" ht="24" customHeight="1" thickBot="1">
      <c r="B70" s="1451"/>
      <c r="C70" s="1428" t="str">
        <f>+IF(入力シート!F243="","",入力シート!F243)</f>
        <v/>
      </c>
      <c r="D70" s="1428"/>
      <c r="E70" s="1428"/>
      <c r="F70" s="1428"/>
      <c r="G70" s="1428"/>
      <c r="H70" s="1428"/>
      <c r="I70" s="1428"/>
      <c r="J70" s="1428"/>
      <c r="K70" s="362" t="str">
        <f>+IF(入力シート!J243="","",入力シート!J243)</f>
        <v/>
      </c>
      <c r="L70" s="1429" t="str">
        <f>+MID(入力シート!$BI243,入力シート!BI$182,1)</f>
        <v/>
      </c>
      <c r="M70" s="1430"/>
      <c r="N70" s="1431" t="str">
        <f>+MID(入力シート!$BI243,入力シート!BK$182,1)</f>
        <v/>
      </c>
      <c r="O70" s="1432"/>
      <c r="P70" s="1432" t="str">
        <f>+MID(入力シート!$BI243,入力シート!BM$182,1)</f>
        <v/>
      </c>
      <c r="Q70" s="1432"/>
      <c r="R70" s="1433" t="str">
        <f>+MID(入力シート!$BI243,入力シート!BO$182,1)</f>
        <v/>
      </c>
      <c r="S70" s="1434"/>
      <c r="T70" s="1429" t="str">
        <f>+MID(入力シート!$BI243,入力シート!BQ$182,1)</f>
        <v/>
      </c>
      <c r="U70" s="1430"/>
      <c r="V70" s="584" t="str">
        <f>+IF(入力シート!$Q243="","",MID(TEXT(入力シート!$Q243,"00000#"),入力シート!BI$183,1))</f>
        <v/>
      </c>
      <c r="W70" s="585" t="str">
        <f>+IF(入力シート!$Q243="","",MID(TEXT(入力シート!$Q243,"00000#"),入力シート!BJ$183,1))</f>
        <v/>
      </c>
      <c r="X70" s="585" t="str">
        <f>+IF(入力シート!$Q243="","",MID(TEXT(入力シート!$Q243,"00000#"),入力シート!BK$183,1))</f>
        <v/>
      </c>
      <c r="Y70" s="585" t="str">
        <f>+IF(入力シート!$Q243="","",MID(TEXT(入力シート!$Q243,"00000#"),入力シート!BL$183,1))</f>
        <v/>
      </c>
      <c r="Z70" s="585" t="str">
        <f>+IF(入力シート!$Q243="","",MID(TEXT(入力シート!$Q243,"00000#"),入力シート!BM$183,1))</f>
        <v/>
      </c>
      <c r="AA70" s="586" t="str">
        <f>+IF(入力シート!$Q243="","",MID(TEXT(入力シート!$Q243,"00000#"),入力シート!BN$183,1))</f>
        <v/>
      </c>
      <c r="AB70" s="1424" t="str">
        <f>+IF(入力シート!$S242="","",MID(入力シート!$S242,入力シート!CS$181,1))</f>
        <v/>
      </c>
      <c r="AC70" s="1421"/>
      <c r="AD70" s="1421" t="str">
        <f>+IF(入力シート!$S242="","",MID(入力シート!$S242,入力シート!CU$181,1))</f>
        <v/>
      </c>
      <c r="AE70" s="1421"/>
      <c r="AF70" s="1421" t="str">
        <f>+IF(入力シート!$S242="","",MID(入力シート!$S242,入力シート!CW$181,1))</f>
        <v/>
      </c>
      <c r="AG70" s="1421"/>
      <c r="AH70" s="1421" t="str">
        <f>+IF(入力シート!$S242="","",MID(入力シート!$S242,入力シート!CY$181,1))</f>
        <v/>
      </c>
      <c r="AI70" s="1421"/>
      <c r="AJ70" s="1421" t="str">
        <f>+IF(入力シート!$S242="","",MID(入力シート!$S242,入力シート!DA$181,1))</f>
        <v/>
      </c>
      <c r="AK70" s="1421"/>
      <c r="AL70" s="1421" t="str">
        <f>+IF(入力シート!$S242="","",MID(入力シート!$S242,入力シート!DC$181,1))</f>
        <v/>
      </c>
      <c r="AM70" s="1421"/>
      <c r="AN70" s="1421" t="str">
        <f>+IF(入力シート!$S242="","",MID(入力シート!$S242,入力シート!DE$181,1))</f>
        <v/>
      </c>
      <c r="AO70" s="1421"/>
      <c r="AP70" s="1421" t="str">
        <f>+IF(入力シート!$S242="","",MID(入力シート!$S242,入力シート!DG$181,1))</f>
        <v/>
      </c>
      <c r="AQ70" s="1421"/>
      <c r="AR70" s="1421" t="str">
        <f>+IF(入力シート!$S242="","",MID(入力シート!$S242,入力シート!DI$181,1))</f>
        <v/>
      </c>
      <c r="AS70" s="1421"/>
      <c r="AT70" s="1421" t="str">
        <f>+IF(入力シート!$S242="","",MID(入力シート!$S242,入力シート!DK$181,1))</f>
        <v/>
      </c>
      <c r="AU70" s="1421"/>
      <c r="AV70" s="1421" t="str">
        <f>+IF(入力シート!$S242="","",MID(入力シート!$S242,入力シート!DM$181,1))</f>
        <v/>
      </c>
      <c r="AW70" s="1421"/>
      <c r="AX70" s="1421" t="str">
        <f>+IF(入力シート!$S242="","",MID(入力シート!$S242,入力シート!DO$181,1))</f>
        <v/>
      </c>
      <c r="AY70" s="1421"/>
      <c r="AZ70" s="1421" t="str">
        <f>+IF(入力シート!$S242="","",MID(入力シート!$S242,入力シート!DQ$181,1))</f>
        <v/>
      </c>
      <c r="BA70" s="1421"/>
      <c r="BB70" s="1421" t="str">
        <f>+IF(入力シート!$S242="","",MID(入力シート!$S242,入力シート!DS$181,1))</f>
        <v/>
      </c>
      <c r="BC70" s="1421"/>
      <c r="BD70" s="1421" t="str">
        <f>+IF(入力シート!$S242="","",MID(入力シート!$S242,入力シート!DU$181,1))</f>
        <v/>
      </c>
      <c r="BE70" s="1421"/>
      <c r="BF70" s="1421" t="str">
        <f>+IF(入力シート!$S242="","",MID(入力シート!$S242,入力シート!DW$181,1))</f>
        <v/>
      </c>
      <c r="BG70" s="1421"/>
      <c r="BH70" s="1421" t="str">
        <f>+IF(入力シート!$S242="","",MID(入力シート!$S242,入力シート!DY$181,1))</f>
        <v/>
      </c>
      <c r="BI70" s="1421"/>
      <c r="BJ70" s="1422" t="str">
        <f>+IF(入力シート!$S242="","",MID(入力シート!$S242,入力シート!EA$181,1))</f>
        <v/>
      </c>
      <c r="BK70" s="1423"/>
      <c r="BL70" s="1417" t="str">
        <f>+IF(入力シート!$BJ242="","",MID(入力シート!$BJ242,入力シート!BI$181,1))</f>
        <v>　</v>
      </c>
      <c r="BM70" s="1418"/>
      <c r="BN70" s="1413" t="str">
        <f>+IF(入力シート!$BJ242="","",MID(入力シート!$BJ242,入力シート!BK$181,1))</f>
        <v/>
      </c>
      <c r="BO70" s="1414"/>
      <c r="BP70" s="1419" t="str">
        <f>+IF(入力シート!$BJ242="","",MID(入力シート!$BJ242,入力シート!BM$181,1))</f>
        <v/>
      </c>
      <c r="BQ70" s="1420"/>
      <c r="BR70" s="1413" t="str">
        <f>+IF(入力シート!$BJ242="","",MID(入力シート!$BJ242,入力シート!BO$181,1))</f>
        <v/>
      </c>
      <c r="BS70" s="1414"/>
      <c r="BT70" s="1413" t="str">
        <f>+IF(入力シート!$BJ242="","",MID(入力シート!$BJ242,入力シート!BQ$181,1))</f>
        <v/>
      </c>
      <c r="BU70" s="1414"/>
      <c r="BV70" s="1419" t="str">
        <f>+IF(入力シート!$BJ242="","",MID(入力シート!$BJ242,入力シート!BS$181,1))</f>
        <v/>
      </c>
      <c r="BW70" s="1420"/>
      <c r="BX70" s="1413" t="str">
        <f>+IF(入力シート!$BJ242="","",MID(入力シート!$BJ242,入力シート!BU$181,1))</f>
        <v/>
      </c>
      <c r="BY70" s="1414"/>
      <c r="BZ70" s="1413" t="str">
        <f>+IF(入力シート!$BJ242="","",MID(入力シート!$BJ242,入力シート!BW$181,1))</f>
        <v/>
      </c>
      <c r="CA70" s="1414"/>
      <c r="CB70" s="1413" t="str">
        <f>+IF(入力シート!$BJ242="","",MID(入力シート!$BJ242,入力シート!BY$181,1))</f>
        <v/>
      </c>
      <c r="CC70" s="1414"/>
      <c r="CD70" s="1413" t="str">
        <f>+IF(入力シート!$BJ242="","",MID(入力シート!$BJ242,入力シート!CA$181,1))</f>
        <v/>
      </c>
      <c r="CE70" s="1414"/>
      <c r="CF70" s="1413" t="str">
        <f>+IF(入力シート!$BJ242="","",MID(入力シート!$BJ242,入力シート!CC$181,1))</f>
        <v/>
      </c>
      <c r="CG70" s="1414"/>
      <c r="CH70" s="1415" t="str">
        <f>+IF(入力シート!$BJ242="","",MID(入力シート!$BJ242,入力シート!CE$181,1))</f>
        <v/>
      </c>
      <c r="CI70" s="1416"/>
      <c r="CJ70" s="1410" t="str">
        <f>+IF(入力シート!$AK242="","",MID(入力シート!$AK242,入力シート!BI$181,1))</f>
        <v/>
      </c>
      <c r="CK70" s="1411"/>
      <c r="CL70" s="1398" t="str">
        <f>+IF(入力シート!$AK242="","",MID(入力シート!$AK242,入力シート!BK$181,1))</f>
        <v/>
      </c>
      <c r="CM70" s="1412"/>
      <c r="CN70" s="1398" t="str">
        <f>+IF(入力シート!$AK242="","",MID(入力シート!$AK242,入力シート!BM$181,1))</f>
        <v/>
      </c>
      <c r="CO70" s="1412"/>
      <c r="CP70" s="1398" t="str">
        <f>+IF(入力シート!$AK242="","",MID(入力シート!$AK242,入力シート!BO$181,1))</f>
        <v/>
      </c>
      <c r="CQ70" s="1412"/>
      <c r="CR70" s="1398" t="str">
        <f>+IF(入力シート!$AK242="","",MID(入力シート!$AK242,入力シート!BQ$181,1))</f>
        <v/>
      </c>
      <c r="CS70" s="1412"/>
      <c r="CT70" s="1398" t="str">
        <f>+IF(入力シート!$AK242="","",MID(入力シート!$AK242,入力シート!BS$181,1))</f>
        <v/>
      </c>
      <c r="CU70" s="1412"/>
      <c r="CV70" s="1398" t="str">
        <f>+IF(入力シート!$AK242="","",MID(入力シート!$AK242,入力シート!BU$181,1))</f>
        <v/>
      </c>
      <c r="CW70" s="1399"/>
    </row>
    <row r="71" spans="1:143" ht="18.75" customHeight="1"/>
    <row r="72" spans="1:143" ht="18.75" customHeight="1" thickBot="1">
      <c r="A72" s="607"/>
      <c r="B72" s="607"/>
      <c r="C72" s="607" t="s">
        <v>745</v>
      </c>
      <c r="D72" s="607"/>
      <c r="E72" s="607"/>
      <c r="F72" s="607"/>
      <c r="G72" s="607"/>
      <c r="H72" s="607"/>
      <c r="I72" s="607"/>
      <c r="J72" s="607"/>
      <c r="K72" s="607"/>
      <c r="L72" s="607"/>
      <c r="BQ72" s="231"/>
      <c r="BR72" s="231"/>
    </row>
    <row r="73" spans="1:143" ht="18.75" customHeight="1" thickTop="1">
      <c r="C73" s="1400" t="s">
        <v>410</v>
      </c>
      <c r="D73" s="1401"/>
      <c r="E73" s="1401"/>
      <c r="F73" s="1401"/>
      <c r="G73" s="1401"/>
      <c r="H73" s="1401"/>
      <c r="I73" s="1401"/>
      <c r="J73" s="1402"/>
      <c r="K73" s="297">
        <v>1</v>
      </c>
      <c r="L73" s="1403" t="s">
        <v>746</v>
      </c>
      <c r="M73" s="1404"/>
      <c r="N73" s="1405" t="s">
        <v>747</v>
      </c>
      <c r="O73" s="1406"/>
      <c r="P73" s="1407">
        <v>0</v>
      </c>
      <c r="Q73" s="1407"/>
      <c r="R73" s="1407">
        <v>2</v>
      </c>
      <c r="S73" s="1407"/>
      <c r="T73" s="1408" t="s">
        <v>748</v>
      </c>
      <c r="U73" s="1409"/>
      <c r="V73" s="608"/>
      <c r="W73" s="609"/>
      <c r="X73" s="609"/>
      <c r="Y73" s="609"/>
      <c r="Z73" s="609"/>
      <c r="AA73" s="610"/>
      <c r="AB73" s="556"/>
      <c r="AC73" s="556"/>
      <c r="AD73" s="556"/>
      <c r="AE73" s="556"/>
      <c r="AF73" s="556"/>
      <c r="AG73" s="556"/>
      <c r="AH73" s="556"/>
      <c r="AI73" s="556"/>
      <c r="AJ73" s="556"/>
      <c r="AK73" s="556"/>
      <c r="AL73" s="556"/>
      <c r="AM73" s="556"/>
      <c r="AN73" s="556"/>
      <c r="AO73" s="556"/>
      <c r="AP73" s="556"/>
      <c r="AQ73" s="556"/>
      <c r="AR73" s="556"/>
      <c r="AS73" s="556"/>
      <c r="AT73" s="556"/>
      <c r="AU73" s="556"/>
      <c r="AV73" s="556"/>
      <c r="AW73" s="556"/>
      <c r="AX73" s="556"/>
      <c r="CO73" s="427"/>
      <c r="CP73" s="427"/>
      <c r="CQ73" s="427"/>
      <c r="CR73" s="427"/>
      <c r="CT73" s="415"/>
      <c r="CU73" s="415"/>
      <c r="CV73" s="415"/>
      <c r="CW73" s="415"/>
      <c r="CX73" s="415"/>
      <c r="CY73" s="415"/>
      <c r="CZ73" s="415"/>
      <c r="DA73" s="415"/>
      <c r="DB73" s="415"/>
      <c r="DC73" s="415"/>
      <c r="DD73" s="415"/>
      <c r="DE73" s="415"/>
      <c r="DF73" s="415"/>
      <c r="DG73" s="415"/>
      <c r="DH73" s="415"/>
      <c r="DI73" s="415"/>
      <c r="DJ73" s="415"/>
      <c r="DK73" s="415"/>
      <c r="DL73" s="415"/>
      <c r="DM73" s="415"/>
      <c r="DN73" s="415"/>
      <c r="DO73" s="415"/>
      <c r="DP73" s="415"/>
      <c r="DQ73" s="415"/>
      <c r="DR73" s="415"/>
      <c r="DS73" s="415"/>
      <c r="DT73" s="415"/>
      <c r="DU73" s="415"/>
      <c r="DV73" s="415"/>
      <c r="DW73" s="415"/>
      <c r="DX73" s="415"/>
      <c r="DY73" s="415"/>
      <c r="DZ73" s="415"/>
      <c r="EA73" s="415"/>
      <c r="EB73" s="415"/>
      <c r="EC73" s="415"/>
      <c r="ED73" s="415"/>
      <c r="EE73" s="415"/>
      <c r="EF73" s="415"/>
      <c r="EG73" s="415"/>
      <c r="EH73" s="415"/>
      <c r="EI73" s="415"/>
      <c r="EJ73" s="415"/>
      <c r="EK73" s="427"/>
    </row>
    <row r="74" spans="1:143" ht="18.75" customHeight="1">
      <c r="A74" s="556"/>
      <c r="B74" s="556"/>
      <c r="C74" s="1392" t="s">
        <v>749</v>
      </c>
      <c r="D74" s="1004"/>
      <c r="E74" s="1004"/>
      <c r="F74" s="1004"/>
      <c r="G74" s="1004"/>
      <c r="H74" s="1004"/>
      <c r="I74" s="1004"/>
      <c r="J74" s="1005"/>
      <c r="K74" s="55">
        <v>2</v>
      </c>
      <c r="L74" s="1393"/>
      <c r="M74" s="1394"/>
      <c r="N74" s="1384">
        <v>0</v>
      </c>
      <c r="O74" s="1385"/>
      <c r="P74" s="1395">
        <v>2</v>
      </c>
      <c r="Q74" s="1385"/>
      <c r="R74" s="1396"/>
      <c r="S74" s="1397"/>
      <c r="T74" s="1393"/>
      <c r="U74" s="1394"/>
      <c r="V74" s="463"/>
      <c r="W74" s="464"/>
      <c r="X74" s="464"/>
      <c r="Y74" s="464"/>
      <c r="Z74" s="464"/>
      <c r="AA74" s="611"/>
      <c r="AJ74" s="556"/>
      <c r="AK74" s="556"/>
      <c r="AL74" s="556"/>
      <c r="AM74" s="556"/>
      <c r="AN74" s="556"/>
      <c r="AO74" s="556"/>
      <c r="AP74" s="556"/>
      <c r="AQ74" s="556"/>
      <c r="AR74" s="556"/>
      <c r="AS74" s="556"/>
      <c r="AT74" s="556"/>
      <c r="AU74" s="556"/>
      <c r="AV74" s="556"/>
      <c r="AW74" s="556"/>
      <c r="AX74" s="556"/>
      <c r="BA74" s="427"/>
      <c r="BB74" s="427"/>
      <c r="BC74" s="427"/>
      <c r="BD74" s="427"/>
      <c r="BE74" s="427"/>
      <c r="BF74" s="427"/>
      <c r="BG74" s="427"/>
      <c r="BH74" s="427"/>
      <c r="BI74" s="427"/>
      <c r="BJ74" s="427"/>
      <c r="BK74" s="427"/>
      <c r="BL74" s="427"/>
      <c r="BM74" s="427"/>
      <c r="BN74" s="427"/>
      <c r="BS74" s="427"/>
      <c r="BT74" s="427"/>
      <c r="BU74" s="427"/>
      <c r="BV74" s="427"/>
      <c r="BW74" s="427"/>
      <c r="BX74" s="427"/>
      <c r="BY74" s="427"/>
      <c r="BZ74" s="427"/>
      <c r="CA74" s="427"/>
      <c r="CB74" s="427"/>
      <c r="CC74" s="427"/>
      <c r="CD74" s="427"/>
      <c r="CE74" s="427"/>
      <c r="CF74" s="427"/>
      <c r="CG74" s="427"/>
      <c r="CH74" s="427"/>
      <c r="CI74" s="427"/>
      <c r="CJ74" s="427"/>
      <c r="CK74" s="427"/>
      <c r="CL74" s="427"/>
      <c r="CM74" s="427"/>
      <c r="CN74" s="427"/>
      <c r="CO74" s="427"/>
      <c r="CP74" s="427"/>
      <c r="CQ74" s="427"/>
      <c r="CR74" s="427"/>
      <c r="CT74" s="427"/>
      <c r="CU74" s="427"/>
      <c r="CV74" s="427"/>
      <c r="CW74" s="427"/>
      <c r="CX74" s="427"/>
      <c r="CY74" s="427"/>
      <c r="CZ74" s="427"/>
      <c r="DA74" s="427"/>
      <c r="DB74" s="427"/>
      <c r="DC74" s="427"/>
      <c r="DD74" s="427"/>
      <c r="DE74" s="427"/>
      <c r="DF74" s="427"/>
      <c r="DG74" s="427"/>
      <c r="DH74" s="427"/>
      <c r="DI74" s="427"/>
      <c r="DK74" s="427"/>
      <c r="DL74" s="427"/>
      <c r="DM74" s="427"/>
      <c r="DN74" s="427"/>
      <c r="DO74" s="427"/>
      <c r="DP74" s="427"/>
      <c r="DQ74" s="427"/>
      <c r="DR74" s="427"/>
      <c r="DS74" s="427"/>
      <c r="DT74" s="427"/>
      <c r="DU74" s="427"/>
      <c r="DV74" s="427"/>
      <c r="DW74" s="427"/>
      <c r="DY74" s="427"/>
      <c r="DZ74" s="427"/>
      <c r="EA74" s="427"/>
      <c r="EB74" s="427"/>
      <c r="EC74" s="427"/>
      <c r="ED74" s="427"/>
      <c r="EE74" s="427"/>
      <c r="EF74" s="427"/>
      <c r="EG74" s="427"/>
      <c r="EH74" s="427"/>
      <c r="EI74" s="427"/>
      <c r="EJ74" s="427"/>
      <c r="EK74" s="427"/>
    </row>
    <row r="75" spans="1:143" ht="18.75" customHeight="1">
      <c r="C75" s="1389" t="s">
        <v>109</v>
      </c>
      <c r="D75" s="1390"/>
      <c r="E75" s="1390"/>
      <c r="F75" s="1390"/>
      <c r="G75" s="1390"/>
      <c r="H75" s="1390"/>
      <c r="I75" s="1390"/>
      <c r="J75" s="1391"/>
      <c r="K75" s="302">
        <v>3</v>
      </c>
      <c r="L75" s="1387"/>
      <c r="M75" s="1388"/>
      <c r="N75" s="1384" t="s">
        <v>56</v>
      </c>
      <c r="O75" s="1385"/>
      <c r="P75" s="1095">
        <v>0</v>
      </c>
      <c r="Q75" s="1095"/>
      <c r="R75" s="1095">
        <v>2</v>
      </c>
      <c r="S75" s="1386"/>
      <c r="T75" s="1387"/>
      <c r="U75" s="1388"/>
      <c r="V75" s="612"/>
      <c r="W75" s="613"/>
      <c r="X75" s="613"/>
      <c r="Y75" s="613"/>
      <c r="Z75" s="613"/>
      <c r="AA75" s="614"/>
      <c r="CP75" s="427"/>
      <c r="CQ75" s="427"/>
      <c r="CR75" s="427"/>
      <c r="DF75" s="427"/>
      <c r="DG75" s="427"/>
      <c r="DH75" s="427"/>
      <c r="DI75" s="427"/>
      <c r="DU75" s="427"/>
      <c r="DV75" s="427"/>
      <c r="DW75" s="427"/>
      <c r="EI75" s="427"/>
      <c r="EJ75" s="427"/>
      <c r="EK75" s="427"/>
    </row>
    <row r="76" spans="1:143" ht="18.75" customHeight="1">
      <c r="C76" s="1389" t="s">
        <v>125</v>
      </c>
      <c r="D76" s="1390"/>
      <c r="E76" s="1390"/>
      <c r="F76" s="1390"/>
      <c r="G76" s="1390"/>
      <c r="H76" s="1390"/>
      <c r="I76" s="1390"/>
      <c r="J76" s="1391"/>
      <c r="K76" s="55">
        <v>4</v>
      </c>
      <c r="L76" s="1387"/>
      <c r="M76" s="1388"/>
      <c r="N76" s="1384" t="s">
        <v>750</v>
      </c>
      <c r="O76" s="1385"/>
      <c r="P76" s="1095">
        <v>0</v>
      </c>
      <c r="Q76" s="1095"/>
      <c r="R76" s="1095">
        <v>2</v>
      </c>
      <c r="S76" s="1386"/>
      <c r="T76" s="1387"/>
      <c r="U76" s="1388"/>
      <c r="V76" s="463"/>
      <c r="W76" s="464"/>
      <c r="X76" s="464"/>
      <c r="Y76" s="464"/>
      <c r="Z76" s="464"/>
      <c r="AA76" s="611"/>
      <c r="AB76" s="556"/>
      <c r="AC76" s="556"/>
      <c r="AD76" s="556"/>
      <c r="AE76" s="556"/>
      <c r="AF76" s="556"/>
      <c r="AG76" s="556"/>
      <c r="AH76" s="556"/>
      <c r="AI76" s="556"/>
      <c r="CP76" s="427"/>
      <c r="CQ76" s="427"/>
      <c r="CR76" s="615"/>
      <c r="DF76" s="427"/>
      <c r="DG76" s="427"/>
      <c r="DH76" s="427"/>
      <c r="DI76" s="615"/>
      <c r="DU76" s="427"/>
      <c r="DV76" s="427"/>
      <c r="DW76" s="615"/>
      <c r="EI76" s="427"/>
      <c r="EJ76" s="427"/>
      <c r="EK76" s="615"/>
    </row>
    <row r="77" spans="1:143" ht="18.75" customHeight="1">
      <c r="C77" s="1364" t="s">
        <v>127</v>
      </c>
      <c r="D77" s="1365"/>
      <c r="E77" s="1365"/>
      <c r="F77" s="1365"/>
      <c r="G77" s="1365"/>
      <c r="H77" s="1365"/>
      <c r="I77" s="1365"/>
      <c r="J77" s="1366"/>
      <c r="K77" s="58">
        <v>5</v>
      </c>
      <c r="L77" s="1375"/>
      <c r="M77" s="1376"/>
      <c r="N77" s="1384" t="s">
        <v>369</v>
      </c>
      <c r="O77" s="1385"/>
      <c r="P77" s="1095">
        <v>0</v>
      </c>
      <c r="Q77" s="1095"/>
      <c r="R77" s="1095">
        <v>2</v>
      </c>
      <c r="S77" s="1386"/>
      <c r="T77" s="1387"/>
      <c r="U77" s="1388"/>
      <c r="V77" s="491"/>
      <c r="W77" s="492"/>
      <c r="X77" s="492"/>
      <c r="Y77" s="492"/>
      <c r="Z77" s="492"/>
      <c r="AA77" s="616"/>
      <c r="AZ77" s="1377" t="s">
        <v>751</v>
      </c>
      <c r="BA77" s="1378"/>
      <c r="BB77" s="1378"/>
      <c r="BC77" s="1379"/>
      <c r="BD77" s="954" t="s">
        <v>298</v>
      </c>
      <c r="BE77" s="955"/>
      <c r="BF77" s="956"/>
      <c r="BG77" s="1383"/>
      <c r="BH77" s="1362"/>
      <c r="BI77" s="1362" t="s">
        <v>16</v>
      </c>
      <c r="BJ77" s="1363"/>
      <c r="BK77" s="1361"/>
      <c r="BL77" s="1362"/>
      <c r="BM77" s="1362" t="s">
        <v>17</v>
      </c>
      <c r="BN77" s="1363"/>
      <c r="BO77" s="1361"/>
      <c r="BP77" s="1362"/>
      <c r="BQ77" s="1362" t="s">
        <v>296</v>
      </c>
      <c r="BR77" s="1363"/>
      <c r="BS77" s="1005" t="s">
        <v>299</v>
      </c>
      <c r="BT77" s="1102"/>
      <c r="BU77" s="1102"/>
      <c r="BV77" s="1102"/>
      <c r="BW77" s="410"/>
      <c r="BX77" s="410"/>
      <c r="BY77" s="410"/>
      <c r="BZ77" s="410"/>
      <c r="CA77" s="410"/>
      <c r="CB77" s="410"/>
      <c r="CC77" s="410"/>
      <c r="CD77" s="410"/>
      <c r="CE77" s="410"/>
      <c r="CF77" s="410"/>
      <c r="CG77" s="410"/>
      <c r="CH77" s="410"/>
      <c r="CI77" s="410"/>
      <c r="CJ77" s="410"/>
      <c r="CK77" s="410"/>
      <c r="CL77" s="410"/>
      <c r="CM77" s="410"/>
      <c r="CN77" s="410"/>
      <c r="CO77" s="410"/>
      <c r="CP77" s="564"/>
      <c r="CQ77" s="564"/>
      <c r="CR77" s="565"/>
      <c r="DF77" s="615"/>
      <c r="DG77" s="615"/>
      <c r="DU77" s="615"/>
      <c r="EI77" s="615"/>
    </row>
    <row r="78" spans="1:143" ht="18.75" customHeight="1">
      <c r="C78" s="1364" t="s">
        <v>129</v>
      </c>
      <c r="D78" s="1365"/>
      <c r="E78" s="1365"/>
      <c r="F78" s="1365"/>
      <c r="G78" s="1365"/>
      <c r="H78" s="1365"/>
      <c r="I78" s="1365"/>
      <c r="J78" s="1366"/>
      <c r="K78" s="55">
        <v>6</v>
      </c>
      <c r="L78" s="1367">
        <v>1</v>
      </c>
      <c r="M78" s="1368"/>
      <c r="N78" s="1369" t="s">
        <v>752</v>
      </c>
      <c r="O78" s="1370"/>
      <c r="P78" s="1371"/>
      <c r="Q78" s="1372"/>
      <c r="R78" s="1373"/>
      <c r="S78" s="1374"/>
      <c r="T78" s="1375"/>
      <c r="U78" s="1376"/>
      <c r="V78" s="463"/>
      <c r="W78" s="464"/>
      <c r="X78" s="464"/>
      <c r="Y78" s="464"/>
      <c r="Z78" s="464"/>
      <c r="AA78" s="611"/>
      <c r="AZ78" s="1380"/>
      <c r="BA78" s="1381"/>
      <c r="BB78" s="1381"/>
      <c r="BC78" s="1382"/>
      <c r="BD78" s="957" t="s">
        <v>300</v>
      </c>
      <c r="BE78" s="958"/>
      <c r="BF78" s="959"/>
      <c r="BG78" s="1327"/>
      <c r="BH78" s="1328"/>
      <c r="BI78" s="1328"/>
      <c r="BJ78" s="1328"/>
      <c r="BK78" s="1328"/>
      <c r="BL78" s="1328"/>
      <c r="BM78" s="1328"/>
      <c r="BN78" s="1328"/>
      <c r="BO78" s="1328"/>
      <c r="BP78" s="1328"/>
      <c r="BQ78" s="1328"/>
      <c r="BR78" s="1358"/>
      <c r="BS78" s="1102" t="s">
        <v>301</v>
      </c>
      <c r="BT78" s="1102"/>
      <c r="BU78" s="1102"/>
      <c r="BV78" s="1102"/>
      <c r="BW78" s="417"/>
      <c r="BX78" s="417"/>
      <c r="BY78" s="417"/>
      <c r="BZ78" s="417"/>
      <c r="CA78" s="417"/>
      <c r="CB78" s="417"/>
      <c r="CC78" s="417"/>
      <c r="CD78" s="417"/>
      <c r="CE78" s="417"/>
      <c r="CF78" s="417"/>
      <c r="CG78" s="417"/>
      <c r="CH78" s="417"/>
      <c r="CI78" s="417"/>
      <c r="CJ78" s="417"/>
      <c r="CK78" s="417"/>
      <c r="CL78" s="417"/>
      <c r="CM78" s="417"/>
      <c r="CN78" s="417"/>
      <c r="CO78" s="417"/>
      <c r="CP78" s="564"/>
      <c r="CQ78" s="410" t="s">
        <v>302</v>
      </c>
      <c r="CR78" s="411"/>
    </row>
    <row r="79" spans="1:143" ht="18.75" customHeight="1" thickBot="1">
      <c r="C79" s="1359" t="s">
        <v>753</v>
      </c>
      <c r="D79" s="1360"/>
      <c r="E79" s="1360"/>
      <c r="F79" s="1360"/>
      <c r="G79" s="1360"/>
      <c r="H79" s="1360"/>
      <c r="I79" s="1360"/>
      <c r="J79" s="1060"/>
      <c r="K79" s="308">
        <v>7</v>
      </c>
      <c r="L79" s="617"/>
      <c r="M79" s="618"/>
      <c r="N79" s="618"/>
      <c r="O79" s="618"/>
      <c r="P79" s="618"/>
      <c r="Q79" s="618"/>
      <c r="R79" s="618"/>
      <c r="S79" s="618"/>
      <c r="T79" s="618"/>
      <c r="U79" s="618"/>
      <c r="V79" s="618"/>
      <c r="W79" s="618"/>
      <c r="X79" s="618"/>
      <c r="Y79" s="618"/>
      <c r="Z79" s="618"/>
      <c r="AA79" s="619"/>
    </row>
    <row r="80" spans="1:143" ht="18.75" customHeight="1" thickTop="1"/>
    <row r="81" ht="62.25" customHeight="1"/>
    <row r="82" ht="18.75" customHeight="1"/>
    <row r="83" ht="18.75" customHeight="1"/>
    <row r="84" ht="18.75" customHeight="1"/>
    <row r="85" ht="18.75" customHeight="1"/>
    <row r="86" ht="18.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sheetData>
  <mergeCells count="1848">
    <mergeCell ref="BN1:CH1"/>
    <mergeCell ref="G2:J3"/>
    <mergeCell ref="K2:W3"/>
    <mergeCell ref="X2:AK2"/>
    <mergeCell ref="X3:AH3"/>
    <mergeCell ref="BK3:BN3"/>
    <mergeCell ref="BP3:BS3"/>
    <mergeCell ref="BU3:BX3"/>
    <mergeCell ref="BZ3:CK3"/>
    <mergeCell ref="CH4:CI4"/>
    <mergeCell ref="CJ4:CK4"/>
    <mergeCell ref="CM4:CN4"/>
    <mergeCell ref="CO4:CP4"/>
    <mergeCell ref="CQ4:CR4"/>
    <mergeCell ref="S5:T5"/>
    <mergeCell ref="AG5:AH5"/>
    <mergeCell ref="AJ5:AK5"/>
    <mergeCell ref="AM5:AN5"/>
    <mergeCell ref="CM3:CR3"/>
    <mergeCell ref="I4:R5"/>
    <mergeCell ref="BK4:BN4"/>
    <mergeCell ref="BP4:BS4"/>
    <mergeCell ref="BU4:BV4"/>
    <mergeCell ref="BW4:BX4"/>
    <mergeCell ref="BZ4:CA4"/>
    <mergeCell ref="CB4:CC4"/>
    <mergeCell ref="CD4:CE4"/>
    <mergeCell ref="CF4:CG4"/>
    <mergeCell ref="AE5:AF5"/>
    <mergeCell ref="AW7:AX8"/>
    <mergeCell ref="BA7:BD9"/>
    <mergeCell ref="BE7:BV8"/>
    <mergeCell ref="BW7:CR7"/>
    <mergeCell ref="BW8:CR8"/>
    <mergeCell ref="C9:D9"/>
    <mergeCell ref="E9:F9"/>
    <mergeCell ref="G9:H9"/>
    <mergeCell ref="I9:J9"/>
    <mergeCell ref="K9:L9"/>
    <mergeCell ref="AK7:AL8"/>
    <mergeCell ref="AM7:AN8"/>
    <mergeCell ref="AO7:AP8"/>
    <mergeCell ref="AQ7:AR8"/>
    <mergeCell ref="AS7:AT8"/>
    <mergeCell ref="AU7:AV8"/>
    <mergeCell ref="Y7:Z8"/>
    <mergeCell ref="AA7:AB8"/>
    <mergeCell ref="AC7:AD8"/>
    <mergeCell ref="AE7:AF8"/>
    <mergeCell ref="AG7:AH8"/>
    <mergeCell ref="AI7:AJ8"/>
    <mergeCell ref="M7:N8"/>
    <mergeCell ref="O7:P8"/>
    <mergeCell ref="Q7:R8"/>
    <mergeCell ref="S7:T8"/>
    <mergeCell ref="U7:V8"/>
    <mergeCell ref="W7:X8"/>
    <mergeCell ref="C7:D8"/>
    <mergeCell ref="E7:F8"/>
    <mergeCell ref="G7:H8"/>
    <mergeCell ref="I7:J8"/>
    <mergeCell ref="CO9:CP9"/>
    <mergeCell ref="CQ9:CR9"/>
    <mergeCell ref="X11:AF11"/>
    <mergeCell ref="AG11:AH11"/>
    <mergeCell ref="B13:B14"/>
    <mergeCell ref="C13:J14"/>
    <mergeCell ref="K13:AA14"/>
    <mergeCell ref="AB13:BK14"/>
    <mergeCell ref="BL13:BS13"/>
    <mergeCell ref="CA9:CB9"/>
    <mergeCell ref="CC9:CD9"/>
    <mergeCell ref="CE9:CF9"/>
    <mergeCell ref="CG9:CH9"/>
    <mergeCell ref="CI9:CJ9"/>
    <mergeCell ref="CK9:CL9"/>
    <mergeCell ref="BO9:BP9"/>
    <mergeCell ref="BQ9:BR9"/>
    <mergeCell ref="BS9:BT9"/>
    <mergeCell ref="BU9:BV9"/>
    <mergeCell ref="BW9:BX9"/>
    <mergeCell ref="BY9:BZ9"/>
    <mergeCell ref="AW9:AX9"/>
    <mergeCell ref="BE9:BF9"/>
    <mergeCell ref="BG9:BH9"/>
    <mergeCell ref="BI9:BJ9"/>
    <mergeCell ref="BK9:BL9"/>
    <mergeCell ref="BM9:BN9"/>
    <mergeCell ref="AK9:AL9"/>
    <mergeCell ref="AM9:AN9"/>
    <mergeCell ref="AO9:AP9"/>
    <mergeCell ref="AQ9:AR9"/>
    <mergeCell ref="AS9:AT9"/>
    <mergeCell ref="AD15:AE15"/>
    <mergeCell ref="AF15:AG15"/>
    <mergeCell ref="AH15:AI15"/>
    <mergeCell ref="AJ15:AK15"/>
    <mergeCell ref="AL15:AM15"/>
    <mergeCell ref="AN15:AO15"/>
    <mergeCell ref="BT13:CI13"/>
    <mergeCell ref="BL14:CI14"/>
    <mergeCell ref="B15:B16"/>
    <mergeCell ref="C15:J15"/>
    <mergeCell ref="L15:M15"/>
    <mergeCell ref="N15:O15"/>
    <mergeCell ref="P15:Q15"/>
    <mergeCell ref="R15:S15"/>
    <mergeCell ref="T15:U15"/>
    <mergeCell ref="AB15:AC15"/>
    <mergeCell ref="CM9:CN9"/>
    <mergeCell ref="AU9:AV9"/>
    <mergeCell ref="Y9:Z9"/>
    <mergeCell ref="AA9:AB9"/>
    <mergeCell ref="AC9:AD9"/>
    <mergeCell ref="AE9:AF9"/>
    <mergeCell ref="AG9:AH9"/>
    <mergeCell ref="AI9:AJ9"/>
    <mergeCell ref="M9:N9"/>
    <mergeCell ref="O9:P9"/>
    <mergeCell ref="Q9:R9"/>
    <mergeCell ref="S9:T9"/>
    <mergeCell ref="U9:V9"/>
    <mergeCell ref="W9:X9"/>
    <mergeCell ref="B7:B9"/>
    <mergeCell ref="K7:L8"/>
    <mergeCell ref="AL16:AM16"/>
    <mergeCell ref="AN16:AO16"/>
    <mergeCell ref="AP16:AQ16"/>
    <mergeCell ref="AR16:AS16"/>
    <mergeCell ref="CH15:CI15"/>
    <mergeCell ref="C16:J16"/>
    <mergeCell ref="L16:M16"/>
    <mergeCell ref="N16:O16"/>
    <mergeCell ref="P16:Q16"/>
    <mergeCell ref="R16:S16"/>
    <mergeCell ref="T16:U16"/>
    <mergeCell ref="AB16:AC16"/>
    <mergeCell ref="AD16:AE16"/>
    <mergeCell ref="AF16:AG16"/>
    <mergeCell ref="BV15:BW15"/>
    <mergeCell ref="BX15:BY15"/>
    <mergeCell ref="BZ15:CA15"/>
    <mergeCell ref="CB15:CC15"/>
    <mergeCell ref="CD15:CE15"/>
    <mergeCell ref="CF15:CG15"/>
    <mergeCell ref="BB15:BC15"/>
    <mergeCell ref="BD15:BE15"/>
    <mergeCell ref="BF15:BG15"/>
    <mergeCell ref="BH15:BI15"/>
    <mergeCell ref="BJ15:BK15"/>
    <mergeCell ref="BT15:BU15"/>
    <mergeCell ref="AP15:AQ15"/>
    <mergeCell ref="AR15:AS15"/>
    <mergeCell ref="AT15:AU15"/>
    <mergeCell ref="AV15:AW15"/>
    <mergeCell ref="AX15:AY15"/>
    <mergeCell ref="AZ15:BA15"/>
    <mergeCell ref="AJ17:AK17"/>
    <mergeCell ref="AL17:AM17"/>
    <mergeCell ref="CD16:CE16"/>
    <mergeCell ref="CF16:CG16"/>
    <mergeCell ref="CH16:CI16"/>
    <mergeCell ref="B17:B18"/>
    <mergeCell ref="C17:J17"/>
    <mergeCell ref="L17:M17"/>
    <mergeCell ref="N17:O17"/>
    <mergeCell ref="P17:Q17"/>
    <mergeCell ref="R17:S17"/>
    <mergeCell ref="T17:U17"/>
    <mergeCell ref="BR16:BS16"/>
    <mergeCell ref="BT16:BU16"/>
    <mergeCell ref="BV16:BW16"/>
    <mergeCell ref="BX16:BY16"/>
    <mergeCell ref="BZ16:CA16"/>
    <mergeCell ref="CB16:CC16"/>
    <mergeCell ref="BF16:BG16"/>
    <mergeCell ref="BH16:BI16"/>
    <mergeCell ref="BJ16:BK16"/>
    <mergeCell ref="BL16:BM16"/>
    <mergeCell ref="BN16:BO16"/>
    <mergeCell ref="BP16:BQ16"/>
    <mergeCell ref="AT16:AU16"/>
    <mergeCell ref="AV16:AW16"/>
    <mergeCell ref="AX16:AY16"/>
    <mergeCell ref="AZ16:BA16"/>
    <mergeCell ref="BB16:BC16"/>
    <mergeCell ref="BD16:BE16"/>
    <mergeCell ref="AH16:AI16"/>
    <mergeCell ref="AJ16:AK16"/>
    <mergeCell ref="CF17:CG17"/>
    <mergeCell ref="CH17:CI17"/>
    <mergeCell ref="C18:J18"/>
    <mergeCell ref="L18:M18"/>
    <mergeCell ref="N18:O18"/>
    <mergeCell ref="P18:Q18"/>
    <mergeCell ref="R18:S18"/>
    <mergeCell ref="T18:U18"/>
    <mergeCell ref="AB18:AC18"/>
    <mergeCell ref="AD18:AE18"/>
    <mergeCell ref="BT17:BU17"/>
    <mergeCell ref="BV17:BW17"/>
    <mergeCell ref="BX17:BY17"/>
    <mergeCell ref="BZ17:CA17"/>
    <mergeCell ref="CB17:CC17"/>
    <mergeCell ref="CD17:CE17"/>
    <mergeCell ref="AZ17:BA17"/>
    <mergeCell ref="BB17:BC17"/>
    <mergeCell ref="BD17:BE17"/>
    <mergeCell ref="BF17:BG17"/>
    <mergeCell ref="BH17:BI17"/>
    <mergeCell ref="BJ17:BK17"/>
    <mergeCell ref="AN17:AO17"/>
    <mergeCell ref="AP17:AQ17"/>
    <mergeCell ref="AR17:AS17"/>
    <mergeCell ref="AT17:AU17"/>
    <mergeCell ref="AV17:AW17"/>
    <mergeCell ref="AX17:AY17"/>
    <mergeCell ref="AB17:AC17"/>
    <mergeCell ref="AD17:AE17"/>
    <mergeCell ref="AF17:AG17"/>
    <mergeCell ref="AH17:AI17"/>
    <mergeCell ref="BD18:BE18"/>
    <mergeCell ref="BF18:BG18"/>
    <mergeCell ref="BH18:BI18"/>
    <mergeCell ref="BJ18:BK18"/>
    <mergeCell ref="BL18:BM18"/>
    <mergeCell ref="BN18:BO18"/>
    <mergeCell ref="AR18:AS18"/>
    <mergeCell ref="AT18:AU18"/>
    <mergeCell ref="AV18:AW18"/>
    <mergeCell ref="AX18:AY18"/>
    <mergeCell ref="AZ18:BA18"/>
    <mergeCell ref="BB18:BC18"/>
    <mergeCell ref="AF18:AG18"/>
    <mergeCell ref="AH18:AI18"/>
    <mergeCell ref="AJ18:AK18"/>
    <mergeCell ref="AL18:AM18"/>
    <mergeCell ref="AN18:AO18"/>
    <mergeCell ref="AP18:AQ18"/>
    <mergeCell ref="AF23:AG23"/>
    <mergeCell ref="AH23:AI23"/>
    <mergeCell ref="AJ23:AK23"/>
    <mergeCell ref="AL23:AM23"/>
    <mergeCell ref="AN23:AO23"/>
    <mergeCell ref="AP23:AQ23"/>
    <mergeCell ref="BL22:CI22"/>
    <mergeCell ref="B23:B24"/>
    <mergeCell ref="C23:J23"/>
    <mergeCell ref="L23:M23"/>
    <mergeCell ref="N23:O23"/>
    <mergeCell ref="P23:Q23"/>
    <mergeCell ref="R23:S23"/>
    <mergeCell ref="T23:U23"/>
    <mergeCell ref="AB23:AC23"/>
    <mergeCell ref="AD23:AE23"/>
    <mergeCell ref="CB18:CC18"/>
    <mergeCell ref="CD18:CE18"/>
    <mergeCell ref="CF18:CG18"/>
    <mergeCell ref="CH18:CI18"/>
    <mergeCell ref="B21:B22"/>
    <mergeCell ref="C21:J22"/>
    <mergeCell ref="K21:AA22"/>
    <mergeCell ref="AB21:BK22"/>
    <mergeCell ref="BL21:BS21"/>
    <mergeCell ref="BT21:CI21"/>
    <mergeCell ref="BP18:BQ18"/>
    <mergeCell ref="BR18:BS18"/>
    <mergeCell ref="BT18:BU18"/>
    <mergeCell ref="BV18:BW18"/>
    <mergeCell ref="BX18:BY18"/>
    <mergeCell ref="BZ18:CA18"/>
    <mergeCell ref="BX23:BY23"/>
    <mergeCell ref="BZ23:CA23"/>
    <mergeCell ref="CB23:CC23"/>
    <mergeCell ref="CD23:CE23"/>
    <mergeCell ref="CF23:CG23"/>
    <mergeCell ref="CH23:CI23"/>
    <mergeCell ref="BD23:BE23"/>
    <mergeCell ref="BF23:BG23"/>
    <mergeCell ref="BH23:BI23"/>
    <mergeCell ref="BJ23:BK23"/>
    <mergeCell ref="BT23:BU23"/>
    <mergeCell ref="BV23:BW23"/>
    <mergeCell ref="AR23:AS23"/>
    <mergeCell ref="AT23:AU23"/>
    <mergeCell ref="AV23:AW23"/>
    <mergeCell ref="AX23:AY23"/>
    <mergeCell ref="AZ23:BA23"/>
    <mergeCell ref="BB23:BC23"/>
    <mergeCell ref="AN24:AO24"/>
    <mergeCell ref="AP24:AQ24"/>
    <mergeCell ref="AR24:AS24"/>
    <mergeCell ref="AT24:AU24"/>
    <mergeCell ref="AV24:AW24"/>
    <mergeCell ref="AX24:AY24"/>
    <mergeCell ref="AB24:AC24"/>
    <mergeCell ref="AD24:AE24"/>
    <mergeCell ref="AF24:AG24"/>
    <mergeCell ref="AH24:AI24"/>
    <mergeCell ref="AJ24:AK24"/>
    <mergeCell ref="AL24:AM24"/>
    <mergeCell ref="C24:J24"/>
    <mergeCell ref="L24:M24"/>
    <mergeCell ref="N24:O24"/>
    <mergeCell ref="P24:Q24"/>
    <mergeCell ref="R24:S24"/>
    <mergeCell ref="T24:U24"/>
    <mergeCell ref="BX24:BY24"/>
    <mergeCell ref="BZ24:CA24"/>
    <mergeCell ref="CB24:CC24"/>
    <mergeCell ref="CD24:CE24"/>
    <mergeCell ref="CF24:CG24"/>
    <mergeCell ref="CH24:CI24"/>
    <mergeCell ref="BL24:BM24"/>
    <mergeCell ref="BN24:BO24"/>
    <mergeCell ref="BP24:BQ24"/>
    <mergeCell ref="BR24:BS24"/>
    <mergeCell ref="BT24:BU24"/>
    <mergeCell ref="BV24:BW24"/>
    <mergeCell ref="AZ24:BA24"/>
    <mergeCell ref="BB24:BC24"/>
    <mergeCell ref="BD24:BE24"/>
    <mergeCell ref="BF24:BG24"/>
    <mergeCell ref="BH24:BI24"/>
    <mergeCell ref="BJ24:BK24"/>
    <mergeCell ref="AP25:AQ25"/>
    <mergeCell ref="AR25:AS25"/>
    <mergeCell ref="AT25:AU25"/>
    <mergeCell ref="AV25:AW25"/>
    <mergeCell ref="T25:U25"/>
    <mergeCell ref="AB25:AC25"/>
    <mergeCell ref="AD25:AE25"/>
    <mergeCell ref="AF25:AG25"/>
    <mergeCell ref="AH25:AI25"/>
    <mergeCell ref="AJ25:AK25"/>
    <mergeCell ref="B25:B26"/>
    <mergeCell ref="C25:J25"/>
    <mergeCell ref="L25:M25"/>
    <mergeCell ref="N25:O25"/>
    <mergeCell ref="P25:Q25"/>
    <mergeCell ref="R25:S25"/>
    <mergeCell ref="AT26:AU26"/>
    <mergeCell ref="AV26:AW26"/>
    <mergeCell ref="AX26:AY26"/>
    <mergeCell ref="AZ26:BA26"/>
    <mergeCell ref="AD26:AE26"/>
    <mergeCell ref="AF26:AG26"/>
    <mergeCell ref="AH26:AI26"/>
    <mergeCell ref="AJ26:AK26"/>
    <mergeCell ref="AL26:AM26"/>
    <mergeCell ref="AN26:AO26"/>
    <mergeCell ref="CD25:CE25"/>
    <mergeCell ref="CF25:CG25"/>
    <mergeCell ref="CH25:CI25"/>
    <mergeCell ref="C26:J26"/>
    <mergeCell ref="L26:M26"/>
    <mergeCell ref="N26:O26"/>
    <mergeCell ref="P26:Q26"/>
    <mergeCell ref="R26:S26"/>
    <mergeCell ref="T26:U26"/>
    <mergeCell ref="AB26:AC26"/>
    <mergeCell ref="BJ25:BK25"/>
    <mergeCell ref="BT25:BU25"/>
    <mergeCell ref="BV25:BW25"/>
    <mergeCell ref="BX25:BY25"/>
    <mergeCell ref="BZ25:CA25"/>
    <mergeCell ref="CB25:CC25"/>
    <mergeCell ref="AX25:AY25"/>
    <mergeCell ref="AZ25:BA25"/>
    <mergeCell ref="BB25:BC25"/>
    <mergeCell ref="BD25:BE25"/>
    <mergeCell ref="BF25:BG25"/>
    <mergeCell ref="BH25:BI25"/>
    <mergeCell ref="AL25:AM25"/>
    <mergeCell ref="AN25:AO25"/>
    <mergeCell ref="AR27:AS27"/>
    <mergeCell ref="AT27:AU27"/>
    <mergeCell ref="R27:S27"/>
    <mergeCell ref="T27:U27"/>
    <mergeCell ref="AB27:AC27"/>
    <mergeCell ref="AD27:AE27"/>
    <mergeCell ref="AF27:AG27"/>
    <mergeCell ref="AH27:AI27"/>
    <mergeCell ref="BZ26:CA26"/>
    <mergeCell ref="CB26:CC26"/>
    <mergeCell ref="CD26:CE26"/>
    <mergeCell ref="CF26:CG26"/>
    <mergeCell ref="CH26:CI26"/>
    <mergeCell ref="B27:B28"/>
    <mergeCell ref="C27:J27"/>
    <mergeCell ref="L27:M27"/>
    <mergeCell ref="N27:O27"/>
    <mergeCell ref="P27:Q27"/>
    <mergeCell ref="BN26:BO26"/>
    <mergeCell ref="BP26:BQ26"/>
    <mergeCell ref="BR26:BS26"/>
    <mergeCell ref="BT26:BU26"/>
    <mergeCell ref="BV26:BW26"/>
    <mergeCell ref="BX26:BY26"/>
    <mergeCell ref="BB26:BC26"/>
    <mergeCell ref="BD26:BE26"/>
    <mergeCell ref="BF26:BG26"/>
    <mergeCell ref="BH26:BI26"/>
    <mergeCell ref="BJ26:BK26"/>
    <mergeCell ref="BL26:BM26"/>
    <mergeCell ref="AP26:AQ26"/>
    <mergeCell ref="AR26:AS26"/>
    <mergeCell ref="AB28:AC28"/>
    <mergeCell ref="AD28:AE28"/>
    <mergeCell ref="AF28:AG28"/>
    <mergeCell ref="AH28:AI28"/>
    <mergeCell ref="AJ28:AK28"/>
    <mergeCell ref="AL28:AM28"/>
    <mergeCell ref="CB27:CC27"/>
    <mergeCell ref="CD27:CE27"/>
    <mergeCell ref="CF27:CG27"/>
    <mergeCell ref="CH27:CI27"/>
    <mergeCell ref="C28:J28"/>
    <mergeCell ref="L28:M28"/>
    <mergeCell ref="N28:O28"/>
    <mergeCell ref="P28:Q28"/>
    <mergeCell ref="R28:S28"/>
    <mergeCell ref="T28:U28"/>
    <mergeCell ref="BH27:BI27"/>
    <mergeCell ref="BJ27:BK27"/>
    <mergeCell ref="BT27:BU27"/>
    <mergeCell ref="BV27:BW27"/>
    <mergeCell ref="BX27:BY27"/>
    <mergeCell ref="BZ27:CA27"/>
    <mergeCell ref="AV27:AW27"/>
    <mergeCell ref="AX27:AY27"/>
    <mergeCell ref="AZ27:BA27"/>
    <mergeCell ref="BB27:BC27"/>
    <mergeCell ref="BD27:BE27"/>
    <mergeCell ref="BF27:BG27"/>
    <mergeCell ref="AJ27:AK27"/>
    <mergeCell ref="AL27:AM27"/>
    <mergeCell ref="AN27:AO27"/>
    <mergeCell ref="AP27:AQ27"/>
    <mergeCell ref="AH29:AI29"/>
    <mergeCell ref="AJ29:AK29"/>
    <mergeCell ref="B29:B30"/>
    <mergeCell ref="C29:J29"/>
    <mergeCell ref="L29:M29"/>
    <mergeCell ref="N29:O29"/>
    <mergeCell ref="P29:Q29"/>
    <mergeCell ref="R29:S29"/>
    <mergeCell ref="BX28:BY28"/>
    <mergeCell ref="BZ28:CA28"/>
    <mergeCell ref="CB28:CC28"/>
    <mergeCell ref="CD28:CE28"/>
    <mergeCell ref="CF28:CG28"/>
    <mergeCell ref="CH28:CI28"/>
    <mergeCell ref="BL28:BM28"/>
    <mergeCell ref="BN28:BO28"/>
    <mergeCell ref="BP28:BQ28"/>
    <mergeCell ref="BR28:BS28"/>
    <mergeCell ref="BT28:BU28"/>
    <mergeCell ref="BV28:BW28"/>
    <mergeCell ref="AZ28:BA28"/>
    <mergeCell ref="BB28:BC28"/>
    <mergeCell ref="BD28:BE28"/>
    <mergeCell ref="BF28:BG28"/>
    <mergeCell ref="BH28:BI28"/>
    <mergeCell ref="BJ28:BK28"/>
    <mergeCell ref="AN28:AO28"/>
    <mergeCell ref="AP28:AQ28"/>
    <mergeCell ref="AR28:AS28"/>
    <mergeCell ref="AT28:AU28"/>
    <mergeCell ref="AV28:AW28"/>
    <mergeCell ref="AX28:AY28"/>
    <mergeCell ref="CD29:CE29"/>
    <mergeCell ref="CF29:CG29"/>
    <mergeCell ref="CH29:CI29"/>
    <mergeCell ref="C30:J30"/>
    <mergeCell ref="L30:M30"/>
    <mergeCell ref="N30:O30"/>
    <mergeCell ref="P30:Q30"/>
    <mergeCell ref="R30:S30"/>
    <mergeCell ref="T30:U30"/>
    <mergeCell ref="AB30:AC30"/>
    <mergeCell ref="BJ29:BK29"/>
    <mergeCell ref="BT29:BU29"/>
    <mergeCell ref="BV29:BW29"/>
    <mergeCell ref="BX29:BY29"/>
    <mergeCell ref="BZ29:CA29"/>
    <mergeCell ref="CB29:CC29"/>
    <mergeCell ref="AX29:AY29"/>
    <mergeCell ref="AZ29:BA29"/>
    <mergeCell ref="BB29:BC29"/>
    <mergeCell ref="BD29:BE29"/>
    <mergeCell ref="BF29:BG29"/>
    <mergeCell ref="BH29:BI29"/>
    <mergeCell ref="AL29:AM29"/>
    <mergeCell ref="AN29:AO29"/>
    <mergeCell ref="AP29:AQ29"/>
    <mergeCell ref="AR29:AS29"/>
    <mergeCell ref="AT29:AU29"/>
    <mergeCell ref="AV29:AW29"/>
    <mergeCell ref="T29:U29"/>
    <mergeCell ref="AB29:AC29"/>
    <mergeCell ref="AD29:AE29"/>
    <mergeCell ref="AF29:AG29"/>
    <mergeCell ref="CF30:CG30"/>
    <mergeCell ref="CH30:CI30"/>
    <mergeCell ref="B31:B32"/>
    <mergeCell ref="C31:J31"/>
    <mergeCell ref="L31:M31"/>
    <mergeCell ref="N31:O31"/>
    <mergeCell ref="P31:Q31"/>
    <mergeCell ref="BN30:BO30"/>
    <mergeCell ref="BP30:BQ30"/>
    <mergeCell ref="BR30:BS30"/>
    <mergeCell ref="BT30:BU30"/>
    <mergeCell ref="BV30:BW30"/>
    <mergeCell ref="BX30:BY30"/>
    <mergeCell ref="BB30:BC30"/>
    <mergeCell ref="BD30:BE30"/>
    <mergeCell ref="BF30:BG30"/>
    <mergeCell ref="BH30:BI30"/>
    <mergeCell ref="BJ30:BK30"/>
    <mergeCell ref="BL30:BM30"/>
    <mergeCell ref="AP30:AQ30"/>
    <mergeCell ref="AR30:AS30"/>
    <mergeCell ref="AT30:AU30"/>
    <mergeCell ref="AV30:AW30"/>
    <mergeCell ref="AX30:AY30"/>
    <mergeCell ref="AZ30:BA30"/>
    <mergeCell ref="AD30:AE30"/>
    <mergeCell ref="AF30:AG30"/>
    <mergeCell ref="AH30:AI30"/>
    <mergeCell ref="AJ30:AK30"/>
    <mergeCell ref="AL30:AM30"/>
    <mergeCell ref="AN30:AO30"/>
    <mergeCell ref="BD31:BE31"/>
    <mergeCell ref="BZ30:CA30"/>
    <mergeCell ref="CB30:CC30"/>
    <mergeCell ref="CD30:CE30"/>
    <mergeCell ref="AN32:AO32"/>
    <mergeCell ref="AP32:AQ32"/>
    <mergeCell ref="AR32:AS32"/>
    <mergeCell ref="AT32:AU32"/>
    <mergeCell ref="AV32:AW32"/>
    <mergeCell ref="AX32:AY32"/>
    <mergeCell ref="AB32:AC32"/>
    <mergeCell ref="AD32:AE32"/>
    <mergeCell ref="AF32:AG32"/>
    <mergeCell ref="AH32:AI32"/>
    <mergeCell ref="AJ32:AK32"/>
    <mergeCell ref="AL32:AM32"/>
    <mergeCell ref="CB31:CC31"/>
    <mergeCell ref="CD31:CE31"/>
    <mergeCell ref="BD32:BE32"/>
    <mergeCell ref="BF32:BG32"/>
    <mergeCell ref="BT32:BU32"/>
    <mergeCell ref="BV32:BW32"/>
    <mergeCell ref="AZ32:BA32"/>
    <mergeCell ref="BB32:BC32"/>
    <mergeCell ref="BF31:BG31"/>
    <mergeCell ref="AJ31:AK31"/>
    <mergeCell ref="AL31:AM31"/>
    <mergeCell ref="AN31:AO31"/>
    <mergeCell ref="AP31:AQ31"/>
    <mergeCell ref="AR31:AS31"/>
    <mergeCell ref="AT31:AU31"/>
    <mergeCell ref="R31:S31"/>
    <mergeCell ref="T31:U31"/>
    <mergeCell ref="AB31:AC31"/>
    <mergeCell ref="AD31:AE31"/>
    <mergeCell ref="AF31:AG31"/>
    <mergeCell ref="AH31:AI31"/>
    <mergeCell ref="AD38:AE38"/>
    <mergeCell ref="AF38:AG38"/>
    <mergeCell ref="BV37:BW37"/>
    <mergeCell ref="BX37:BY37"/>
    <mergeCell ref="CF31:CG31"/>
    <mergeCell ref="CH31:CI31"/>
    <mergeCell ref="C32:J32"/>
    <mergeCell ref="L32:M32"/>
    <mergeCell ref="N32:O32"/>
    <mergeCell ref="P32:Q32"/>
    <mergeCell ref="R32:S32"/>
    <mergeCell ref="T32:U32"/>
    <mergeCell ref="BH31:BI31"/>
    <mergeCell ref="BJ31:BK31"/>
    <mergeCell ref="BT31:BU31"/>
    <mergeCell ref="BV31:BW31"/>
    <mergeCell ref="BX31:BY31"/>
    <mergeCell ref="BZ31:CA31"/>
    <mergeCell ref="AV31:AW31"/>
    <mergeCell ref="AX31:AY31"/>
    <mergeCell ref="AZ31:BA31"/>
    <mergeCell ref="BB31:BC31"/>
    <mergeCell ref="BX32:BY32"/>
    <mergeCell ref="BZ32:CA32"/>
    <mergeCell ref="CB32:CC32"/>
    <mergeCell ref="CD32:CE32"/>
    <mergeCell ref="CF32:CG32"/>
    <mergeCell ref="CH32:CI32"/>
    <mergeCell ref="BL32:BM32"/>
    <mergeCell ref="BN32:BO32"/>
    <mergeCell ref="BP32:BQ32"/>
    <mergeCell ref="BR32:BS32"/>
    <mergeCell ref="AD37:AE37"/>
    <mergeCell ref="AF37:AG37"/>
    <mergeCell ref="AH37:AI37"/>
    <mergeCell ref="AJ37:AK37"/>
    <mergeCell ref="BH32:BI32"/>
    <mergeCell ref="BJ32:BK32"/>
    <mergeCell ref="AL37:AM37"/>
    <mergeCell ref="AN37:AO37"/>
    <mergeCell ref="BT35:CI35"/>
    <mergeCell ref="BL36:CI36"/>
    <mergeCell ref="B37:B38"/>
    <mergeCell ref="C37:J37"/>
    <mergeCell ref="L37:M37"/>
    <mergeCell ref="N37:O37"/>
    <mergeCell ref="P37:Q37"/>
    <mergeCell ref="R37:S37"/>
    <mergeCell ref="T37:U37"/>
    <mergeCell ref="AB37:AC37"/>
    <mergeCell ref="A34:BK34"/>
    <mergeCell ref="B35:B36"/>
    <mergeCell ref="C35:J36"/>
    <mergeCell ref="K35:AA36"/>
    <mergeCell ref="AB35:BK36"/>
    <mergeCell ref="BL35:BS35"/>
    <mergeCell ref="CH37:CI37"/>
    <mergeCell ref="C38:J38"/>
    <mergeCell ref="L38:M38"/>
    <mergeCell ref="N38:O38"/>
    <mergeCell ref="P38:Q38"/>
    <mergeCell ref="R38:S38"/>
    <mergeCell ref="T38:U38"/>
    <mergeCell ref="AB38:AC38"/>
    <mergeCell ref="AZ38:BA38"/>
    <mergeCell ref="BB38:BC38"/>
    <mergeCell ref="BD38:BE38"/>
    <mergeCell ref="AH38:AI38"/>
    <mergeCell ref="AJ38:AK38"/>
    <mergeCell ref="AL38:AM38"/>
    <mergeCell ref="AN38:AO38"/>
    <mergeCell ref="AP38:AQ38"/>
    <mergeCell ref="BZ37:CA37"/>
    <mergeCell ref="CB37:CC37"/>
    <mergeCell ref="CD37:CE37"/>
    <mergeCell ref="CF37:CG37"/>
    <mergeCell ref="BB37:BC37"/>
    <mergeCell ref="BD37:BE37"/>
    <mergeCell ref="BF37:BG37"/>
    <mergeCell ref="BH37:BI37"/>
    <mergeCell ref="BJ37:BK37"/>
    <mergeCell ref="BT37:BU37"/>
    <mergeCell ref="AP37:AQ37"/>
    <mergeCell ref="AR37:AS37"/>
    <mergeCell ref="AT37:AU37"/>
    <mergeCell ref="AV37:AW37"/>
    <mergeCell ref="AX37:AY37"/>
    <mergeCell ref="AZ37:BA37"/>
    <mergeCell ref="AB39:AC39"/>
    <mergeCell ref="AD39:AE39"/>
    <mergeCell ref="AF39:AG39"/>
    <mergeCell ref="AH39:AI39"/>
    <mergeCell ref="AJ39:AK39"/>
    <mergeCell ref="AL39:AM39"/>
    <mergeCell ref="CD38:CE38"/>
    <mergeCell ref="AR38:AS38"/>
    <mergeCell ref="CF38:CG38"/>
    <mergeCell ref="CH38:CI38"/>
    <mergeCell ref="B39:B40"/>
    <mergeCell ref="C39:J39"/>
    <mergeCell ref="L39:M39"/>
    <mergeCell ref="N39:O39"/>
    <mergeCell ref="P39:Q39"/>
    <mergeCell ref="R39:S39"/>
    <mergeCell ref="T39:U39"/>
    <mergeCell ref="BR38:BS38"/>
    <mergeCell ref="BT38:BU38"/>
    <mergeCell ref="BV38:BW38"/>
    <mergeCell ref="BX38:BY38"/>
    <mergeCell ref="BZ38:CA38"/>
    <mergeCell ref="CB38:CC38"/>
    <mergeCell ref="BF38:BG38"/>
    <mergeCell ref="BH38:BI38"/>
    <mergeCell ref="BJ38:BK38"/>
    <mergeCell ref="BL38:BM38"/>
    <mergeCell ref="BN38:BO38"/>
    <mergeCell ref="BP38:BQ38"/>
    <mergeCell ref="AT38:AU38"/>
    <mergeCell ref="AV38:AW38"/>
    <mergeCell ref="AX38:AY38"/>
    <mergeCell ref="AJ40:AK40"/>
    <mergeCell ref="AL40:AM40"/>
    <mergeCell ref="AN40:AO40"/>
    <mergeCell ref="AP40:AQ40"/>
    <mergeCell ref="CF39:CG39"/>
    <mergeCell ref="CH39:CI39"/>
    <mergeCell ref="C40:J40"/>
    <mergeCell ref="L40:M40"/>
    <mergeCell ref="N40:O40"/>
    <mergeCell ref="P40:Q40"/>
    <mergeCell ref="R40:S40"/>
    <mergeCell ref="T40:U40"/>
    <mergeCell ref="AB40:AC40"/>
    <mergeCell ref="AD40:AE40"/>
    <mergeCell ref="BT39:BU39"/>
    <mergeCell ref="BV39:BW39"/>
    <mergeCell ref="BX39:BY39"/>
    <mergeCell ref="BZ39:CA39"/>
    <mergeCell ref="CB39:CC39"/>
    <mergeCell ref="CD39:CE39"/>
    <mergeCell ref="AZ39:BA39"/>
    <mergeCell ref="BB39:BC39"/>
    <mergeCell ref="BD39:BE39"/>
    <mergeCell ref="BF39:BG39"/>
    <mergeCell ref="BH39:BI39"/>
    <mergeCell ref="BJ39:BK39"/>
    <mergeCell ref="AN39:AO39"/>
    <mergeCell ref="AP39:AQ39"/>
    <mergeCell ref="AR39:AS39"/>
    <mergeCell ref="AT39:AU39"/>
    <mergeCell ref="AV39:AW39"/>
    <mergeCell ref="AX39:AY39"/>
    <mergeCell ref="AH41:AI41"/>
    <mergeCell ref="AJ41:AK41"/>
    <mergeCell ref="CB40:CC40"/>
    <mergeCell ref="CD40:CE40"/>
    <mergeCell ref="CF40:CG40"/>
    <mergeCell ref="CH40:CI40"/>
    <mergeCell ref="B41:B42"/>
    <mergeCell ref="C41:J41"/>
    <mergeCell ref="L41:M41"/>
    <mergeCell ref="N41:O41"/>
    <mergeCell ref="P41:Q41"/>
    <mergeCell ref="R41:S41"/>
    <mergeCell ref="BP40:BQ40"/>
    <mergeCell ref="BR40:BS40"/>
    <mergeCell ref="BT40:BU40"/>
    <mergeCell ref="BV40:BW40"/>
    <mergeCell ref="BX40:BY40"/>
    <mergeCell ref="BZ40:CA40"/>
    <mergeCell ref="BD40:BE40"/>
    <mergeCell ref="BF40:BG40"/>
    <mergeCell ref="BH40:BI40"/>
    <mergeCell ref="BJ40:BK40"/>
    <mergeCell ref="BL40:BM40"/>
    <mergeCell ref="BN40:BO40"/>
    <mergeCell ref="AR40:AS40"/>
    <mergeCell ref="AT40:AU40"/>
    <mergeCell ref="AV40:AW40"/>
    <mergeCell ref="AX40:AY40"/>
    <mergeCell ref="AZ40:BA40"/>
    <mergeCell ref="BB40:BC40"/>
    <mergeCell ref="AF40:AG40"/>
    <mergeCell ref="AH40:AI40"/>
    <mergeCell ref="CD41:CE41"/>
    <mergeCell ref="CF41:CG41"/>
    <mergeCell ref="CH41:CI41"/>
    <mergeCell ref="C42:J42"/>
    <mergeCell ref="L42:M42"/>
    <mergeCell ref="N42:O42"/>
    <mergeCell ref="P42:Q42"/>
    <mergeCell ref="R42:S42"/>
    <mergeCell ref="T42:U42"/>
    <mergeCell ref="AB42:AC42"/>
    <mergeCell ref="BJ41:BK41"/>
    <mergeCell ref="BT41:BU41"/>
    <mergeCell ref="BV41:BW41"/>
    <mergeCell ref="BX41:BY41"/>
    <mergeCell ref="BZ41:CA41"/>
    <mergeCell ref="CB41:CC41"/>
    <mergeCell ref="AX41:AY41"/>
    <mergeCell ref="AZ41:BA41"/>
    <mergeCell ref="BB41:BC41"/>
    <mergeCell ref="BD41:BE41"/>
    <mergeCell ref="BF41:BG41"/>
    <mergeCell ref="BH41:BI41"/>
    <mergeCell ref="AL41:AM41"/>
    <mergeCell ref="AN41:AO41"/>
    <mergeCell ref="AP41:AQ41"/>
    <mergeCell ref="AR41:AS41"/>
    <mergeCell ref="AT41:AU41"/>
    <mergeCell ref="AV41:AW41"/>
    <mergeCell ref="T41:U41"/>
    <mergeCell ref="AB41:AC41"/>
    <mergeCell ref="AD41:AE41"/>
    <mergeCell ref="AF41:AG41"/>
    <mergeCell ref="CF42:CG42"/>
    <mergeCell ref="CH42:CI42"/>
    <mergeCell ref="B43:B44"/>
    <mergeCell ref="C43:J43"/>
    <mergeCell ref="L43:M43"/>
    <mergeCell ref="N43:O43"/>
    <mergeCell ref="P43:Q43"/>
    <mergeCell ref="BN42:BO42"/>
    <mergeCell ref="BP42:BQ42"/>
    <mergeCell ref="BR42:BS42"/>
    <mergeCell ref="BT42:BU42"/>
    <mergeCell ref="BV42:BW42"/>
    <mergeCell ref="BX42:BY42"/>
    <mergeCell ref="BB42:BC42"/>
    <mergeCell ref="BD42:BE42"/>
    <mergeCell ref="BF42:BG42"/>
    <mergeCell ref="BH42:BI42"/>
    <mergeCell ref="BJ42:BK42"/>
    <mergeCell ref="BL42:BM42"/>
    <mergeCell ref="AP42:AQ42"/>
    <mergeCell ref="AR42:AS42"/>
    <mergeCell ref="AT42:AU42"/>
    <mergeCell ref="AV42:AW42"/>
    <mergeCell ref="AX42:AY42"/>
    <mergeCell ref="AZ42:BA42"/>
    <mergeCell ref="AD42:AE42"/>
    <mergeCell ref="AF42:AG42"/>
    <mergeCell ref="AH42:AI42"/>
    <mergeCell ref="AJ42:AK42"/>
    <mergeCell ref="AL42:AM42"/>
    <mergeCell ref="AN42:AO42"/>
    <mergeCell ref="BD43:BE43"/>
    <mergeCell ref="BF43:BG43"/>
    <mergeCell ref="AJ43:AK43"/>
    <mergeCell ref="AL43:AM43"/>
    <mergeCell ref="AN43:AO43"/>
    <mergeCell ref="AP43:AQ43"/>
    <mergeCell ref="AR43:AS43"/>
    <mergeCell ref="AT43:AU43"/>
    <mergeCell ref="R43:S43"/>
    <mergeCell ref="T43:U43"/>
    <mergeCell ref="AB43:AC43"/>
    <mergeCell ref="AD43:AE43"/>
    <mergeCell ref="AF43:AG43"/>
    <mergeCell ref="AH43:AI43"/>
    <mergeCell ref="BZ42:CA42"/>
    <mergeCell ref="CB42:CC42"/>
    <mergeCell ref="CD42:CE42"/>
    <mergeCell ref="AN44:AO44"/>
    <mergeCell ref="AP44:AQ44"/>
    <mergeCell ref="AR44:AS44"/>
    <mergeCell ref="AT44:AU44"/>
    <mergeCell ref="AV44:AW44"/>
    <mergeCell ref="AX44:AY44"/>
    <mergeCell ref="AB44:AC44"/>
    <mergeCell ref="AD44:AE44"/>
    <mergeCell ref="AF44:AG44"/>
    <mergeCell ref="AH44:AI44"/>
    <mergeCell ref="AJ44:AK44"/>
    <mergeCell ref="AL44:AM44"/>
    <mergeCell ref="CB43:CC43"/>
    <mergeCell ref="CD43:CE43"/>
    <mergeCell ref="BD44:BE44"/>
    <mergeCell ref="BF44:BG44"/>
    <mergeCell ref="CF43:CG43"/>
    <mergeCell ref="CH43:CI43"/>
    <mergeCell ref="C44:J44"/>
    <mergeCell ref="L44:M44"/>
    <mergeCell ref="N44:O44"/>
    <mergeCell ref="P44:Q44"/>
    <mergeCell ref="R44:S44"/>
    <mergeCell ref="T44:U44"/>
    <mergeCell ref="BH43:BI43"/>
    <mergeCell ref="BJ43:BK43"/>
    <mergeCell ref="BT43:BU43"/>
    <mergeCell ref="BV43:BW43"/>
    <mergeCell ref="BX43:BY43"/>
    <mergeCell ref="BZ43:CA43"/>
    <mergeCell ref="AV43:AW43"/>
    <mergeCell ref="AX43:AY43"/>
    <mergeCell ref="AZ43:BA43"/>
    <mergeCell ref="BB43:BC43"/>
    <mergeCell ref="BX44:BY44"/>
    <mergeCell ref="BZ44:CA44"/>
    <mergeCell ref="CB44:CC44"/>
    <mergeCell ref="CD44:CE44"/>
    <mergeCell ref="CF44:CG44"/>
    <mergeCell ref="CH44:CI44"/>
    <mergeCell ref="BL44:BM44"/>
    <mergeCell ref="BN44:BO44"/>
    <mergeCell ref="BP44:BQ44"/>
    <mergeCell ref="BR44:BS44"/>
    <mergeCell ref="BT44:BU44"/>
    <mergeCell ref="BV44:BW44"/>
    <mergeCell ref="AZ44:BA44"/>
    <mergeCell ref="BB44:BC44"/>
    <mergeCell ref="BH44:BI44"/>
    <mergeCell ref="BJ44:BK44"/>
    <mergeCell ref="BH45:BI45"/>
    <mergeCell ref="AL45:AM45"/>
    <mergeCell ref="AN45:AO45"/>
    <mergeCell ref="AP45:AQ45"/>
    <mergeCell ref="AR45:AS45"/>
    <mergeCell ref="AT45:AU45"/>
    <mergeCell ref="AV45:AW45"/>
    <mergeCell ref="T45:U45"/>
    <mergeCell ref="AB45:AC45"/>
    <mergeCell ref="AD45:AE45"/>
    <mergeCell ref="AF45:AG45"/>
    <mergeCell ref="AH45:AI45"/>
    <mergeCell ref="AJ45:AK45"/>
    <mergeCell ref="B45:B46"/>
    <mergeCell ref="C45:J45"/>
    <mergeCell ref="L45:M45"/>
    <mergeCell ref="N45:O45"/>
    <mergeCell ref="P45:Q45"/>
    <mergeCell ref="R45:S45"/>
    <mergeCell ref="AR46:AS46"/>
    <mergeCell ref="AT46:AU46"/>
    <mergeCell ref="AV46:AW46"/>
    <mergeCell ref="AX46:AY46"/>
    <mergeCell ref="AZ46:BA46"/>
    <mergeCell ref="AD46:AE46"/>
    <mergeCell ref="AF46:AG46"/>
    <mergeCell ref="AH46:AI46"/>
    <mergeCell ref="AJ46:AK46"/>
    <mergeCell ref="AL46:AM46"/>
    <mergeCell ref="AN46:AO46"/>
    <mergeCell ref="CD45:CE45"/>
    <mergeCell ref="CF45:CG45"/>
    <mergeCell ref="CH45:CI45"/>
    <mergeCell ref="C46:J46"/>
    <mergeCell ref="L46:M46"/>
    <mergeCell ref="N46:O46"/>
    <mergeCell ref="P46:Q46"/>
    <mergeCell ref="R46:S46"/>
    <mergeCell ref="T46:U46"/>
    <mergeCell ref="AB46:AC46"/>
    <mergeCell ref="BJ45:BK45"/>
    <mergeCell ref="BT45:BU45"/>
    <mergeCell ref="BV45:BW45"/>
    <mergeCell ref="BX45:BY45"/>
    <mergeCell ref="BZ45:CA45"/>
    <mergeCell ref="CB45:CC45"/>
    <mergeCell ref="AX45:AY45"/>
    <mergeCell ref="AZ45:BA45"/>
    <mergeCell ref="BB45:BC45"/>
    <mergeCell ref="BD45:BE45"/>
    <mergeCell ref="BF45:BG45"/>
    <mergeCell ref="C52:J52"/>
    <mergeCell ref="L52:M52"/>
    <mergeCell ref="N52:O52"/>
    <mergeCell ref="P52:Q52"/>
    <mergeCell ref="R52:S52"/>
    <mergeCell ref="T52:U52"/>
    <mergeCell ref="AB52:AC52"/>
    <mergeCell ref="CF51:CG51"/>
    <mergeCell ref="CH51:CI51"/>
    <mergeCell ref="CJ51:CK51"/>
    <mergeCell ref="CL51:CM51"/>
    <mergeCell ref="CN51:CO51"/>
    <mergeCell ref="CP51:CQ51"/>
    <mergeCell ref="BZ46:CA46"/>
    <mergeCell ref="CB46:CC46"/>
    <mergeCell ref="CD46:CE46"/>
    <mergeCell ref="CF46:CG46"/>
    <mergeCell ref="CH46:CI46"/>
    <mergeCell ref="A48:AR48"/>
    <mergeCell ref="BN46:BO46"/>
    <mergeCell ref="BP46:BQ46"/>
    <mergeCell ref="BR46:BS46"/>
    <mergeCell ref="BT46:BU46"/>
    <mergeCell ref="BV46:BW46"/>
    <mergeCell ref="BX46:BY46"/>
    <mergeCell ref="BB46:BC46"/>
    <mergeCell ref="BD46:BE46"/>
    <mergeCell ref="BF46:BG46"/>
    <mergeCell ref="BH46:BI46"/>
    <mergeCell ref="BJ46:BK46"/>
    <mergeCell ref="BL46:BM46"/>
    <mergeCell ref="AP46:AQ46"/>
    <mergeCell ref="CD51:CE51"/>
    <mergeCell ref="AZ51:BA51"/>
    <mergeCell ref="BB51:BC51"/>
    <mergeCell ref="BD51:BE51"/>
    <mergeCell ref="BF51:BG51"/>
    <mergeCell ref="BH51:BI51"/>
    <mergeCell ref="BJ51:BK51"/>
    <mergeCell ref="AN51:AO51"/>
    <mergeCell ref="AP51:AQ51"/>
    <mergeCell ref="AR51:AS51"/>
    <mergeCell ref="AT51:AU51"/>
    <mergeCell ref="AV51:AW51"/>
    <mergeCell ref="AX51:AY51"/>
    <mergeCell ref="CJ49:CW49"/>
    <mergeCell ref="BL50:CI50"/>
    <mergeCell ref="CJ50:CW50"/>
    <mergeCell ref="B51:B52"/>
    <mergeCell ref="C51:J51"/>
    <mergeCell ref="L51:M51"/>
    <mergeCell ref="N51:O51"/>
    <mergeCell ref="P51:Q51"/>
    <mergeCell ref="R51:S51"/>
    <mergeCell ref="T51:U51"/>
    <mergeCell ref="B49:B50"/>
    <mergeCell ref="C49:J50"/>
    <mergeCell ref="K49:AA50"/>
    <mergeCell ref="AB49:BK50"/>
    <mergeCell ref="BL49:BS49"/>
    <mergeCell ref="BT49:CI49"/>
    <mergeCell ref="CR51:CS51"/>
    <mergeCell ref="CT51:CU51"/>
    <mergeCell ref="CV51:CW51"/>
    <mergeCell ref="AB51:AC51"/>
    <mergeCell ref="AD51:AE51"/>
    <mergeCell ref="AF51:AG51"/>
    <mergeCell ref="AH51:AI51"/>
    <mergeCell ref="AJ51:AK51"/>
    <mergeCell ref="AL51:AM51"/>
    <mergeCell ref="CR52:CS52"/>
    <mergeCell ref="CT52:CU52"/>
    <mergeCell ref="CV52:CW52"/>
    <mergeCell ref="BZ52:CA52"/>
    <mergeCell ref="CB52:CC52"/>
    <mergeCell ref="CD52:CE52"/>
    <mergeCell ref="CF52:CG52"/>
    <mergeCell ref="CH52:CI52"/>
    <mergeCell ref="CJ52:CK52"/>
    <mergeCell ref="BN52:BO52"/>
    <mergeCell ref="BP52:BQ52"/>
    <mergeCell ref="BR52:BS52"/>
    <mergeCell ref="BT52:BU52"/>
    <mergeCell ref="BV52:BW52"/>
    <mergeCell ref="BX52:BY52"/>
    <mergeCell ref="BB52:BC52"/>
    <mergeCell ref="BD52:BE52"/>
    <mergeCell ref="BF52:BG52"/>
    <mergeCell ref="BH52:BI52"/>
    <mergeCell ref="BJ52:BK52"/>
    <mergeCell ref="BL52:BM52"/>
    <mergeCell ref="BT51:BU51"/>
    <mergeCell ref="BV51:BW51"/>
    <mergeCell ref="BX51:BY51"/>
    <mergeCell ref="BZ51:CA51"/>
    <mergeCell ref="CB51:CC51"/>
    <mergeCell ref="AT53:AU53"/>
    <mergeCell ref="AV53:AW53"/>
    <mergeCell ref="T53:U53"/>
    <mergeCell ref="AB53:AC53"/>
    <mergeCell ref="AD53:AE53"/>
    <mergeCell ref="AF53:AG53"/>
    <mergeCell ref="AH53:AI53"/>
    <mergeCell ref="AJ53:AK53"/>
    <mergeCell ref="B53:B54"/>
    <mergeCell ref="C53:J53"/>
    <mergeCell ref="L53:M53"/>
    <mergeCell ref="N53:O53"/>
    <mergeCell ref="P53:Q53"/>
    <mergeCell ref="R53:S53"/>
    <mergeCell ref="CL52:CM52"/>
    <mergeCell ref="CN52:CO52"/>
    <mergeCell ref="CP52:CQ52"/>
    <mergeCell ref="AP52:AQ52"/>
    <mergeCell ref="AR52:AS52"/>
    <mergeCell ref="AT52:AU52"/>
    <mergeCell ref="AV52:AW52"/>
    <mergeCell ref="AX52:AY52"/>
    <mergeCell ref="AZ52:BA52"/>
    <mergeCell ref="AD52:AE52"/>
    <mergeCell ref="AF52:AG52"/>
    <mergeCell ref="AH52:AI52"/>
    <mergeCell ref="AJ52:AK52"/>
    <mergeCell ref="AL52:AM52"/>
    <mergeCell ref="AN52:AO52"/>
    <mergeCell ref="CP53:CQ53"/>
    <mergeCell ref="BV54:BW54"/>
    <mergeCell ref="AZ54:BA54"/>
    <mergeCell ref="CR53:CS53"/>
    <mergeCell ref="CT53:CU53"/>
    <mergeCell ref="CV53:CW53"/>
    <mergeCell ref="C54:J54"/>
    <mergeCell ref="L54:M54"/>
    <mergeCell ref="N54:O54"/>
    <mergeCell ref="P54:Q54"/>
    <mergeCell ref="R54:S54"/>
    <mergeCell ref="T54:U54"/>
    <mergeCell ref="CD53:CE53"/>
    <mergeCell ref="CF53:CG53"/>
    <mergeCell ref="CH53:CI53"/>
    <mergeCell ref="CJ53:CK53"/>
    <mergeCell ref="CL53:CM53"/>
    <mergeCell ref="CN53:CO53"/>
    <mergeCell ref="BJ53:BK53"/>
    <mergeCell ref="BT53:BU53"/>
    <mergeCell ref="BV53:BW53"/>
    <mergeCell ref="BX53:BY53"/>
    <mergeCell ref="BZ53:CA53"/>
    <mergeCell ref="CB53:CC53"/>
    <mergeCell ref="AX53:AY53"/>
    <mergeCell ref="AZ53:BA53"/>
    <mergeCell ref="BB53:BC53"/>
    <mergeCell ref="BD53:BE53"/>
    <mergeCell ref="BF53:BG53"/>
    <mergeCell ref="BH53:BI53"/>
    <mergeCell ref="AL53:AM53"/>
    <mergeCell ref="AN53:AO53"/>
    <mergeCell ref="AP53:AQ53"/>
    <mergeCell ref="AR53:AS53"/>
    <mergeCell ref="BT54:BU54"/>
    <mergeCell ref="BB54:BC54"/>
    <mergeCell ref="BD54:BE54"/>
    <mergeCell ref="BF54:BG54"/>
    <mergeCell ref="BH54:BI54"/>
    <mergeCell ref="BJ54:BK54"/>
    <mergeCell ref="AN54:AO54"/>
    <mergeCell ref="AP54:AQ54"/>
    <mergeCell ref="AR54:AS54"/>
    <mergeCell ref="AT54:AU54"/>
    <mergeCell ref="AV54:AW54"/>
    <mergeCell ref="AX54:AY54"/>
    <mergeCell ref="AB54:AC54"/>
    <mergeCell ref="AD54:AE54"/>
    <mergeCell ref="AF54:AG54"/>
    <mergeCell ref="AH54:AI54"/>
    <mergeCell ref="AJ54:AK54"/>
    <mergeCell ref="AL54:AM54"/>
    <mergeCell ref="AF55:AG55"/>
    <mergeCell ref="AH55:AI55"/>
    <mergeCell ref="AJ55:AK55"/>
    <mergeCell ref="AL55:AM55"/>
    <mergeCell ref="AN55:AO55"/>
    <mergeCell ref="AP55:AQ55"/>
    <mergeCell ref="CV54:CW54"/>
    <mergeCell ref="B55:B56"/>
    <mergeCell ref="C55:J55"/>
    <mergeCell ref="L55:M55"/>
    <mergeCell ref="N55:O55"/>
    <mergeCell ref="P55:Q55"/>
    <mergeCell ref="R55:S55"/>
    <mergeCell ref="T55:U55"/>
    <mergeCell ref="AB55:AC55"/>
    <mergeCell ref="AD55:AE55"/>
    <mergeCell ref="CJ54:CK54"/>
    <mergeCell ref="CL54:CM54"/>
    <mergeCell ref="CN54:CO54"/>
    <mergeCell ref="CP54:CQ54"/>
    <mergeCell ref="CR54:CS54"/>
    <mergeCell ref="CT54:CU54"/>
    <mergeCell ref="BX54:BY54"/>
    <mergeCell ref="BZ54:CA54"/>
    <mergeCell ref="CB54:CC54"/>
    <mergeCell ref="CD54:CE54"/>
    <mergeCell ref="CF54:CG54"/>
    <mergeCell ref="CH54:CI54"/>
    <mergeCell ref="BL54:BM54"/>
    <mergeCell ref="BN54:BO54"/>
    <mergeCell ref="BP54:BQ54"/>
    <mergeCell ref="BR54:BS54"/>
    <mergeCell ref="C56:J56"/>
    <mergeCell ref="L56:M56"/>
    <mergeCell ref="N56:O56"/>
    <mergeCell ref="P56:Q56"/>
    <mergeCell ref="R56:S56"/>
    <mergeCell ref="T56:U56"/>
    <mergeCell ref="AB56:AC56"/>
    <mergeCell ref="AD56:AE56"/>
    <mergeCell ref="AF56:AG56"/>
    <mergeCell ref="CJ55:CK55"/>
    <mergeCell ref="CL55:CM55"/>
    <mergeCell ref="CN55:CO55"/>
    <mergeCell ref="CP55:CQ55"/>
    <mergeCell ref="CR55:CS55"/>
    <mergeCell ref="CT55:CU55"/>
    <mergeCell ref="BX55:BY55"/>
    <mergeCell ref="BZ55:CA55"/>
    <mergeCell ref="CB55:CC55"/>
    <mergeCell ref="CD55:CE55"/>
    <mergeCell ref="CF55:CG55"/>
    <mergeCell ref="CH55:CI55"/>
    <mergeCell ref="BD55:BE55"/>
    <mergeCell ref="BF55:BG55"/>
    <mergeCell ref="BH55:BI55"/>
    <mergeCell ref="BJ55:BK55"/>
    <mergeCell ref="BT55:BU55"/>
    <mergeCell ref="BV55:BW55"/>
    <mergeCell ref="AR55:AS55"/>
    <mergeCell ref="AT55:AU55"/>
    <mergeCell ref="AV55:AW55"/>
    <mergeCell ref="AX55:AY55"/>
    <mergeCell ref="AZ55:BA55"/>
    <mergeCell ref="BJ56:BK56"/>
    <mergeCell ref="BL56:BM56"/>
    <mergeCell ref="BN56:BO56"/>
    <mergeCell ref="BP56:BQ56"/>
    <mergeCell ref="AT56:AU56"/>
    <mergeCell ref="AV56:AW56"/>
    <mergeCell ref="AX56:AY56"/>
    <mergeCell ref="AZ56:BA56"/>
    <mergeCell ref="BB56:BC56"/>
    <mergeCell ref="BD56:BE56"/>
    <mergeCell ref="AH56:AI56"/>
    <mergeCell ref="AJ56:AK56"/>
    <mergeCell ref="AL56:AM56"/>
    <mergeCell ref="AN56:AO56"/>
    <mergeCell ref="AP56:AQ56"/>
    <mergeCell ref="AR56:AS56"/>
    <mergeCell ref="CV55:CW55"/>
    <mergeCell ref="BB55:BC55"/>
    <mergeCell ref="AT57:AU57"/>
    <mergeCell ref="AV57:AW57"/>
    <mergeCell ref="T57:U57"/>
    <mergeCell ref="AB57:AC57"/>
    <mergeCell ref="AD57:AE57"/>
    <mergeCell ref="AF57:AG57"/>
    <mergeCell ref="AH57:AI57"/>
    <mergeCell ref="AJ57:AK57"/>
    <mergeCell ref="CP56:CQ56"/>
    <mergeCell ref="CR56:CS56"/>
    <mergeCell ref="CT56:CU56"/>
    <mergeCell ref="CV56:CW56"/>
    <mergeCell ref="B57:B58"/>
    <mergeCell ref="C57:J57"/>
    <mergeCell ref="L57:M57"/>
    <mergeCell ref="N57:O57"/>
    <mergeCell ref="P57:Q57"/>
    <mergeCell ref="R57:S57"/>
    <mergeCell ref="CD56:CE56"/>
    <mergeCell ref="CF56:CG56"/>
    <mergeCell ref="CH56:CI56"/>
    <mergeCell ref="CJ56:CK56"/>
    <mergeCell ref="CL56:CM56"/>
    <mergeCell ref="CN56:CO56"/>
    <mergeCell ref="BR56:BS56"/>
    <mergeCell ref="BT56:BU56"/>
    <mergeCell ref="BV56:BW56"/>
    <mergeCell ref="BX56:BY56"/>
    <mergeCell ref="BZ56:CA56"/>
    <mergeCell ref="CB56:CC56"/>
    <mergeCell ref="BF56:BG56"/>
    <mergeCell ref="BH56:BI56"/>
    <mergeCell ref="CP57:CQ57"/>
    <mergeCell ref="CR57:CS57"/>
    <mergeCell ref="CT57:CU57"/>
    <mergeCell ref="CV57:CW57"/>
    <mergeCell ref="C58:J58"/>
    <mergeCell ref="L58:M58"/>
    <mergeCell ref="N58:O58"/>
    <mergeCell ref="P58:Q58"/>
    <mergeCell ref="R58:S58"/>
    <mergeCell ref="T58:U58"/>
    <mergeCell ref="CD57:CE57"/>
    <mergeCell ref="CF57:CG57"/>
    <mergeCell ref="CH57:CI57"/>
    <mergeCell ref="CJ57:CK57"/>
    <mergeCell ref="CL57:CM57"/>
    <mergeCell ref="CN57:CO57"/>
    <mergeCell ref="BJ57:BK57"/>
    <mergeCell ref="BT57:BU57"/>
    <mergeCell ref="BV57:BW57"/>
    <mergeCell ref="BX57:BY57"/>
    <mergeCell ref="BZ57:CA57"/>
    <mergeCell ref="CB57:CC57"/>
    <mergeCell ref="AX57:AY57"/>
    <mergeCell ref="AZ57:BA57"/>
    <mergeCell ref="BB57:BC57"/>
    <mergeCell ref="BD57:BE57"/>
    <mergeCell ref="BF57:BG57"/>
    <mergeCell ref="BH57:BI57"/>
    <mergeCell ref="AL57:AM57"/>
    <mergeCell ref="AN57:AO57"/>
    <mergeCell ref="AP57:AQ57"/>
    <mergeCell ref="AR57:AS57"/>
    <mergeCell ref="BT58:BU58"/>
    <mergeCell ref="BV58:BW58"/>
    <mergeCell ref="AZ58:BA58"/>
    <mergeCell ref="BB58:BC58"/>
    <mergeCell ref="BD58:BE58"/>
    <mergeCell ref="BF58:BG58"/>
    <mergeCell ref="BH58:BI58"/>
    <mergeCell ref="BJ58:BK58"/>
    <mergeCell ref="AN58:AO58"/>
    <mergeCell ref="AP58:AQ58"/>
    <mergeCell ref="AR58:AS58"/>
    <mergeCell ref="AT58:AU58"/>
    <mergeCell ref="AV58:AW58"/>
    <mergeCell ref="AX58:AY58"/>
    <mergeCell ref="AB58:AC58"/>
    <mergeCell ref="AD58:AE58"/>
    <mergeCell ref="AF58:AG58"/>
    <mergeCell ref="AH58:AI58"/>
    <mergeCell ref="AJ58:AK58"/>
    <mergeCell ref="AL58:AM58"/>
    <mergeCell ref="AF59:AG59"/>
    <mergeCell ref="AH59:AI59"/>
    <mergeCell ref="AJ59:AK59"/>
    <mergeCell ref="AL59:AM59"/>
    <mergeCell ref="AN59:AO59"/>
    <mergeCell ref="AP59:AQ59"/>
    <mergeCell ref="CV58:CW58"/>
    <mergeCell ref="B59:B60"/>
    <mergeCell ref="C59:J59"/>
    <mergeCell ref="L59:M59"/>
    <mergeCell ref="N59:O59"/>
    <mergeCell ref="P59:Q59"/>
    <mergeCell ref="R59:S59"/>
    <mergeCell ref="T59:U59"/>
    <mergeCell ref="AB59:AC59"/>
    <mergeCell ref="AD59:AE59"/>
    <mergeCell ref="CJ58:CK58"/>
    <mergeCell ref="CL58:CM58"/>
    <mergeCell ref="CN58:CO58"/>
    <mergeCell ref="CP58:CQ58"/>
    <mergeCell ref="CR58:CS58"/>
    <mergeCell ref="CT58:CU58"/>
    <mergeCell ref="BX58:BY58"/>
    <mergeCell ref="BZ58:CA58"/>
    <mergeCell ref="CB58:CC58"/>
    <mergeCell ref="CD58:CE58"/>
    <mergeCell ref="CF58:CG58"/>
    <mergeCell ref="CH58:CI58"/>
    <mergeCell ref="BL58:BM58"/>
    <mergeCell ref="BN58:BO58"/>
    <mergeCell ref="BP58:BQ58"/>
    <mergeCell ref="BR58:BS58"/>
    <mergeCell ref="C60:J60"/>
    <mergeCell ref="L60:M60"/>
    <mergeCell ref="N60:O60"/>
    <mergeCell ref="P60:Q60"/>
    <mergeCell ref="R60:S60"/>
    <mergeCell ref="T60:U60"/>
    <mergeCell ref="AB60:AC60"/>
    <mergeCell ref="AD60:AE60"/>
    <mergeCell ref="AF60:AG60"/>
    <mergeCell ref="CJ59:CK59"/>
    <mergeCell ref="CL59:CM59"/>
    <mergeCell ref="CN59:CO59"/>
    <mergeCell ref="CP59:CQ59"/>
    <mergeCell ref="CR59:CS59"/>
    <mergeCell ref="CT59:CU59"/>
    <mergeCell ref="BX59:BY59"/>
    <mergeCell ref="BZ59:CA59"/>
    <mergeCell ref="CB59:CC59"/>
    <mergeCell ref="CD59:CE59"/>
    <mergeCell ref="CF59:CG59"/>
    <mergeCell ref="CH59:CI59"/>
    <mergeCell ref="BD59:BE59"/>
    <mergeCell ref="BF59:BG59"/>
    <mergeCell ref="BH59:BI59"/>
    <mergeCell ref="BJ59:BK59"/>
    <mergeCell ref="BT59:BU59"/>
    <mergeCell ref="BV59:BW59"/>
    <mergeCell ref="AR59:AS59"/>
    <mergeCell ref="AT59:AU59"/>
    <mergeCell ref="AV59:AW59"/>
    <mergeCell ref="AX59:AY59"/>
    <mergeCell ref="AZ59:BA59"/>
    <mergeCell ref="BJ60:BK60"/>
    <mergeCell ref="BL60:BM60"/>
    <mergeCell ref="BN60:BO60"/>
    <mergeCell ref="BP60:BQ60"/>
    <mergeCell ref="AT60:AU60"/>
    <mergeCell ref="AV60:AW60"/>
    <mergeCell ref="AX60:AY60"/>
    <mergeCell ref="AZ60:BA60"/>
    <mergeCell ref="BB60:BC60"/>
    <mergeCell ref="BD60:BE60"/>
    <mergeCell ref="AH60:AI60"/>
    <mergeCell ref="AJ60:AK60"/>
    <mergeCell ref="AL60:AM60"/>
    <mergeCell ref="AN60:AO60"/>
    <mergeCell ref="AP60:AQ60"/>
    <mergeCell ref="AR60:AS60"/>
    <mergeCell ref="CV59:CW59"/>
    <mergeCell ref="BB59:BC59"/>
    <mergeCell ref="AT61:AU61"/>
    <mergeCell ref="AV61:AW61"/>
    <mergeCell ref="T61:U61"/>
    <mergeCell ref="AB61:AC61"/>
    <mergeCell ref="AD61:AE61"/>
    <mergeCell ref="AF61:AG61"/>
    <mergeCell ref="AH61:AI61"/>
    <mergeCell ref="AJ61:AK61"/>
    <mergeCell ref="CP60:CQ60"/>
    <mergeCell ref="CR60:CS60"/>
    <mergeCell ref="CT60:CU60"/>
    <mergeCell ref="CV60:CW60"/>
    <mergeCell ref="B61:B62"/>
    <mergeCell ref="C61:J61"/>
    <mergeCell ref="L61:M61"/>
    <mergeCell ref="N61:O61"/>
    <mergeCell ref="P61:Q61"/>
    <mergeCell ref="R61:S61"/>
    <mergeCell ref="CD60:CE60"/>
    <mergeCell ref="CF60:CG60"/>
    <mergeCell ref="CH60:CI60"/>
    <mergeCell ref="CJ60:CK60"/>
    <mergeCell ref="CL60:CM60"/>
    <mergeCell ref="CN60:CO60"/>
    <mergeCell ref="BR60:BS60"/>
    <mergeCell ref="BT60:BU60"/>
    <mergeCell ref="BV60:BW60"/>
    <mergeCell ref="BX60:BY60"/>
    <mergeCell ref="BZ60:CA60"/>
    <mergeCell ref="CB60:CC60"/>
    <mergeCell ref="BF60:BG60"/>
    <mergeCell ref="BH60:BI60"/>
    <mergeCell ref="CP61:CQ61"/>
    <mergeCell ref="CR61:CS61"/>
    <mergeCell ref="CT61:CU61"/>
    <mergeCell ref="CV61:CW61"/>
    <mergeCell ref="C62:J62"/>
    <mergeCell ref="L62:M62"/>
    <mergeCell ref="N62:O62"/>
    <mergeCell ref="P62:Q62"/>
    <mergeCell ref="R62:S62"/>
    <mergeCell ref="T62:U62"/>
    <mergeCell ref="CD61:CE61"/>
    <mergeCell ref="CF61:CG61"/>
    <mergeCell ref="CH61:CI61"/>
    <mergeCell ref="CJ61:CK61"/>
    <mergeCell ref="CL61:CM61"/>
    <mergeCell ref="CN61:CO61"/>
    <mergeCell ref="BJ61:BK61"/>
    <mergeCell ref="BT61:BU61"/>
    <mergeCell ref="BV61:BW61"/>
    <mergeCell ref="BX61:BY61"/>
    <mergeCell ref="BZ61:CA61"/>
    <mergeCell ref="CB61:CC61"/>
    <mergeCell ref="AX61:AY61"/>
    <mergeCell ref="AZ61:BA61"/>
    <mergeCell ref="BB61:BC61"/>
    <mergeCell ref="BD61:BE61"/>
    <mergeCell ref="BF61:BG61"/>
    <mergeCell ref="BH61:BI61"/>
    <mergeCell ref="AL61:AM61"/>
    <mergeCell ref="AN61:AO61"/>
    <mergeCell ref="AP61:AQ61"/>
    <mergeCell ref="AR61:AS61"/>
    <mergeCell ref="BP62:BQ62"/>
    <mergeCell ref="BR62:BS62"/>
    <mergeCell ref="BT62:BU62"/>
    <mergeCell ref="BV62:BW62"/>
    <mergeCell ref="AZ62:BA62"/>
    <mergeCell ref="BB62:BC62"/>
    <mergeCell ref="BD62:BE62"/>
    <mergeCell ref="BF62:BG62"/>
    <mergeCell ref="BH62:BI62"/>
    <mergeCell ref="BJ62:BK62"/>
    <mergeCell ref="AN62:AO62"/>
    <mergeCell ref="AP62:AQ62"/>
    <mergeCell ref="AR62:AS62"/>
    <mergeCell ref="AT62:AU62"/>
    <mergeCell ref="AV62:AW62"/>
    <mergeCell ref="AX62:AY62"/>
    <mergeCell ref="AB62:AC62"/>
    <mergeCell ref="AD62:AE62"/>
    <mergeCell ref="AF62:AG62"/>
    <mergeCell ref="AH62:AI62"/>
    <mergeCell ref="AJ62:AK62"/>
    <mergeCell ref="AL62:AM62"/>
    <mergeCell ref="AZ63:BA63"/>
    <mergeCell ref="BB63:BC63"/>
    <mergeCell ref="AF63:AG63"/>
    <mergeCell ref="AH63:AI63"/>
    <mergeCell ref="AJ63:AK63"/>
    <mergeCell ref="AL63:AM63"/>
    <mergeCell ref="AN63:AO63"/>
    <mergeCell ref="AP63:AQ63"/>
    <mergeCell ref="CV62:CW62"/>
    <mergeCell ref="B63:B64"/>
    <mergeCell ref="C63:J63"/>
    <mergeCell ref="L63:M63"/>
    <mergeCell ref="N63:O63"/>
    <mergeCell ref="P63:Q63"/>
    <mergeCell ref="R63:S63"/>
    <mergeCell ref="T63:U63"/>
    <mergeCell ref="AB63:AC63"/>
    <mergeCell ref="AD63:AE63"/>
    <mergeCell ref="CJ62:CK62"/>
    <mergeCell ref="CL62:CM62"/>
    <mergeCell ref="CN62:CO62"/>
    <mergeCell ref="CP62:CQ62"/>
    <mergeCell ref="CR62:CS62"/>
    <mergeCell ref="CT62:CU62"/>
    <mergeCell ref="BX62:BY62"/>
    <mergeCell ref="BZ62:CA62"/>
    <mergeCell ref="CB62:CC62"/>
    <mergeCell ref="CD62:CE62"/>
    <mergeCell ref="CF62:CG62"/>
    <mergeCell ref="CH62:CI62"/>
    <mergeCell ref="BL62:BM62"/>
    <mergeCell ref="BN62:BO62"/>
    <mergeCell ref="CV63:CW63"/>
    <mergeCell ref="C64:J64"/>
    <mergeCell ref="L64:M64"/>
    <mergeCell ref="N64:O64"/>
    <mergeCell ref="P64:Q64"/>
    <mergeCell ref="R64:S64"/>
    <mergeCell ref="T64:U64"/>
    <mergeCell ref="AB64:AC64"/>
    <mergeCell ref="AD64:AE64"/>
    <mergeCell ref="AF64:AG64"/>
    <mergeCell ref="CJ63:CK63"/>
    <mergeCell ref="CL63:CM63"/>
    <mergeCell ref="CN63:CO63"/>
    <mergeCell ref="CP63:CQ63"/>
    <mergeCell ref="CR63:CS63"/>
    <mergeCell ref="CT63:CU63"/>
    <mergeCell ref="BX63:BY63"/>
    <mergeCell ref="BZ63:CA63"/>
    <mergeCell ref="CB63:CC63"/>
    <mergeCell ref="CD63:CE63"/>
    <mergeCell ref="CF63:CG63"/>
    <mergeCell ref="CH63:CI63"/>
    <mergeCell ref="BD63:BE63"/>
    <mergeCell ref="BF63:BG63"/>
    <mergeCell ref="BH63:BI63"/>
    <mergeCell ref="BJ63:BK63"/>
    <mergeCell ref="BT63:BU63"/>
    <mergeCell ref="BV63:BW63"/>
    <mergeCell ref="AR63:AS63"/>
    <mergeCell ref="AT63:AU63"/>
    <mergeCell ref="AV63:AW63"/>
    <mergeCell ref="AX63:AY63"/>
    <mergeCell ref="CV64:CW64"/>
    <mergeCell ref="B65:B66"/>
    <mergeCell ref="C65:J65"/>
    <mergeCell ref="L65:M65"/>
    <mergeCell ref="N65:O65"/>
    <mergeCell ref="P65:Q65"/>
    <mergeCell ref="R65:S65"/>
    <mergeCell ref="CD64:CE64"/>
    <mergeCell ref="CF64:CG64"/>
    <mergeCell ref="CH64:CI64"/>
    <mergeCell ref="CJ64:CK64"/>
    <mergeCell ref="CL64:CM64"/>
    <mergeCell ref="CN64:CO64"/>
    <mergeCell ref="BR64:BS64"/>
    <mergeCell ref="BT64:BU64"/>
    <mergeCell ref="BV64:BW64"/>
    <mergeCell ref="BX64:BY64"/>
    <mergeCell ref="BZ64:CA64"/>
    <mergeCell ref="CB64:CC64"/>
    <mergeCell ref="BF64:BG64"/>
    <mergeCell ref="BH64:BI64"/>
    <mergeCell ref="BJ64:BK64"/>
    <mergeCell ref="BL64:BM64"/>
    <mergeCell ref="BN64:BO64"/>
    <mergeCell ref="BP64:BQ64"/>
    <mergeCell ref="AT64:AU64"/>
    <mergeCell ref="AV64:AW64"/>
    <mergeCell ref="AX64:AY64"/>
    <mergeCell ref="AZ64:BA64"/>
    <mergeCell ref="BB64:BC64"/>
    <mergeCell ref="BD64:BE64"/>
    <mergeCell ref="AH64:AI64"/>
    <mergeCell ref="BF65:BG65"/>
    <mergeCell ref="BH65:BI65"/>
    <mergeCell ref="AL65:AM65"/>
    <mergeCell ref="AN65:AO65"/>
    <mergeCell ref="AP65:AQ65"/>
    <mergeCell ref="AR65:AS65"/>
    <mergeCell ref="AT65:AU65"/>
    <mergeCell ref="AV65:AW65"/>
    <mergeCell ref="T65:U65"/>
    <mergeCell ref="AB65:AC65"/>
    <mergeCell ref="AD65:AE65"/>
    <mergeCell ref="AF65:AG65"/>
    <mergeCell ref="AH65:AI65"/>
    <mergeCell ref="AJ65:AK65"/>
    <mergeCell ref="CP64:CQ64"/>
    <mergeCell ref="CR64:CS64"/>
    <mergeCell ref="CT64:CU64"/>
    <mergeCell ref="AJ64:AK64"/>
    <mergeCell ref="AL64:AM64"/>
    <mergeCell ref="AN64:AO64"/>
    <mergeCell ref="AP64:AQ64"/>
    <mergeCell ref="AR64:AS64"/>
    <mergeCell ref="AB66:AC66"/>
    <mergeCell ref="AD66:AE66"/>
    <mergeCell ref="AF66:AG66"/>
    <mergeCell ref="AH66:AI66"/>
    <mergeCell ref="AJ66:AK66"/>
    <mergeCell ref="AL66:AM66"/>
    <mergeCell ref="CP65:CQ65"/>
    <mergeCell ref="CR65:CS65"/>
    <mergeCell ref="CT65:CU65"/>
    <mergeCell ref="CV65:CW65"/>
    <mergeCell ref="C66:J66"/>
    <mergeCell ref="L66:M66"/>
    <mergeCell ref="N66:O66"/>
    <mergeCell ref="P66:Q66"/>
    <mergeCell ref="R66:S66"/>
    <mergeCell ref="T66:U66"/>
    <mergeCell ref="CD65:CE65"/>
    <mergeCell ref="CF65:CG65"/>
    <mergeCell ref="CH65:CI65"/>
    <mergeCell ref="CJ65:CK65"/>
    <mergeCell ref="CL65:CM65"/>
    <mergeCell ref="CN65:CO65"/>
    <mergeCell ref="BJ65:BK65"/>
    <mergeCell ref="BT65:BU65"/>
    <mergeCell ref="BV65:BW65"/>
    <mergeCell ref="BX65:BY65"/>
    <mergeCell ref="BZ65:CA65"/>
    <mergeCell ref="CB65:CC65"/>
    <mergeCell ref="AX65:AY65"/>
    <mergeCell ref="AZ65:BA65"/>
    <mergeCell ref="BB65:BC65"/>
    <mergeCell ref="BD65:BE65"/>
    <mergeCell ref="B67:B68"/>
    <mergeCell ref="C67:J67"/>
    <mergeCell ref="L67:M67"/>
    <mergeCell ref="N67:O67"/>
    <mergeCell ref="P67:Q67"/>
    <mergeCell ref="R67:S67"/>
    <mergeCell ref="T67:U67"/>
    <mergeCell ref="AB67:AC67"/>
    <mergeCell ref="AD67:AE67"/>
    <mergeCell ref="CJ66:CK66"/>
    <mergeCell ref="CL66:CM66"/>
    <mergeCell ref="CN66:CO66"/>
    <mergeCell ref="CP66:CQ66"/>
    <mergeCell ref="CR66:CS66"/>
    <mergeCell ref="CT66:CU66"/>
    <mergeCell ref="BX66:BY66"/>
    <mergeCell ref="BZ66:CA66"/>
    <mergeCell ref="CB66:CC66"/>
    <mergeCell ref="CD66:CE66"/>
    <mergeCell ref="CF66:CG66"/>
    <mergeCell ref="CH66:CI66"/>
    <mergeCell ref="BL66:BM66"/>
    <mergeCell ref="BN66:BO66"/>
    <mergeCell ref="BP66:BQ66"/>
    <mergeCell ref="BR66:BS66"/>
    <mergeCell ref="BT66:BU66"/>
    <mergeCell ref="BV66:BW66"/>
    <mergeCell ref="AZ66:BA66"/>
    <mergeCell ref="BB66:BC66"/>
    <mergeCell ref="BD66:BE66"/>
    <mergeCell ref="BF66:BG66"/>
    <mergeCell ref="BH66:BI66"/>
    <mergeCell ref="BH67:BI67"/>
    <mergeCell ref="BJ67:BK67"/>
    <mergeCell ref="BT67:BU67"/>
    <mergeCell ref="BV67:BW67"/>
    <mergeCell ref="AR67:AS67"/>
    <mergeCell ref="AT67:AU67"/>
    <mergeCell ref="AV67:AW67"/>
    <mergeCell ref="AX67:AY67"/>
    <mergeCell ref="AZ67:BA67"/>
    <mergeCell ref="BB67:BC67"/>
    <mergeCell ref="AF67:AG67"/>
    <mergeCell ref="AH67:AI67"/>
    <mergeCell ref="AJ67:AK67"/>
    <mergeCell ref="AL67:AM67"/>
    <mergeCell ref="AN67:AO67"/>
    <mergeCell ref="AP67:AQ67"/>
    <mergeCell ref="CV66:CW66"/>
    <mergeCell ref="BJ66:BK66"/>
    <mergeCell ref="AN66:AO66"/>
    <mergeCell ref="AP66:AQ66"/>
    <mergeCell ref="AR66:AS66"/>
    <mergeCell ref="AT66:AU66"/>
    <mergeCell ref="AV66:AW66"/>
    <mergeCell ref="AX66:AY66"/>
    <mergeCell ref="BB68:BC68"/>
    <mergeCell ref="BD68:BE68"/>
    <mergeCell ref="AH68:AI68"/>
    <mergeCell ref="AJ68:AK68"/>
    <mergeCell ref="AL68:AM68"/>
    <mergeCell ref="AN68:AO68"/>
    <mergeCell ref="AP68:AQ68"/>
    <mergeCell ref="AR68:AS68"/>
    <mergeCell ref="CV67:CW67"/>
    <mergeCell ref="C68:J68"/>
    <mergeCell ref="L68:M68"/>
    <mergeCell ref="N68:O68"/>
    <mergeCell ref="P68:Q68"/>
    <mergeCell ref="R68:S68"/>
    <mergeCell ref="T68:U68"/>
    <mergeCell ref="AB68:AC68"/>
    <mergeCell ref="AD68:AE68"/>
    <mergeCell ref="AF68:AG68"/>
    <mergeCell ref="CJ67:CK67"/>
    <mergeCell ref="CL67:CM67"/>
    <mergeCell ref="CN67:CO67"/>
    <mergeCell ref="CP67:CQ67"/>
    <mergeCell ref="CR67:CS67"/>
    <mergeCell ref="CT67:CU67"/>
    <mergeCell ref="BX67:BY67"/>
    <mergeCell ref="BZ67:CA67"/>
    <mergeCell ref="CB67:CC67"/>
    <mergeCell ref="CD67:CE67"/>
    <mergeCell ref="CF67:CG67"/>
    <mergeCell ref="CH67:CI67"/>
    <mergeCell ref="BD67:BE67"/>
    <mergeCell ref="BF67:BG67"/>
    <mergeCell ref="CP68:CQ68"/>
    <mergeCell ref="CR68:CS68"/>
    <mergeCell ref="CT68:CU68"/>
    <mergeCell ref="CV68:CW68"/>
    <mergeCell ref="B69:B70"/>
    <mergeCell ref="C69:J69"/>
    <mergeCell ref="L69:M69"/>
    <mergeCell ref="N69:O69"/>
    <mergeCell ref="P69:Q69"/>
    <mergeCell ref="R69:S69"/>
    <mergeCell ref="CD68:CE68"/>
    <mergeCell ref="CF68:CG68"/>
    <mergeCell ref="CH68:CI68"/>
    <mergeCell ref="CJ68:CK68"/>
    <mergeCell ref="CL68:CM68"/>
    <mergeCell ref="CN68:CO68"/>
    <mergeCell ref="BR68:BS68"/>
    <mergeCell ref="BT68:BU68"/>
    <mergeCell ref="BV68:BW68"/>
    <mergeCell ref="BX68:BY68"/>
    <mergeCell ref="BZ68:CA68"/>
    <mergeCell ref="CB68:CC68"/>
    <mergeCell ref="BF68:BG68"/>
    <mergeCell ref="BH68:BI68"/>
    <mergeCell ref="BJ68:BK68"/>
    <mergeCell ref="BL68:BM68"/>
    <mergeCell ref="BN68:BO68"/>
    <mergeCell ref="BP68:BQ68"/>
    <mergeCell ref="AT68:AU68"/>
    <mergeCell ref="AV68:AW68"/>
    <mergeCell ref="AX68:AY68"/>
    <mergeCell ref="AZ68:BA68"/>
    <mergeCell ref="CB69:CC69"/>
    <mergeCell ref="AX69:AY69"/>
    <mergeCell ref="AZ69:BA69"/>
    <mergeCell ref="BB69:BC69"/>
    <mergeCell ref="BD69:BE69"/>
    <mergeCell ref="BF69:BG69"/>
    <mergeCell ref="BH69:BI69"/>
    <mergeCell ref="AL69:AM69"/>
    <mergeCell ref="AN69:AO69"/>
    <mergeCell ref="AP69:AQ69"/>
    <mergeCell ref="AR69:AS69"/>
    <mergeCell ref="AT69:AU69"/>
    <mergeCell ref="AV69:AW69"/>
    <mergeCell ref="T69:U69"/>
    <mergeCell ref="AB69:AC69"/>
    <mergeCell ref="AD69:AE69"/>
    <mergeCell ref="AF69:AG69"/>
    <mergeCell ref="AH69:AI69"/>
    <mergeCell ref="AJ69:AK69"/>
    <mergeCell ref="AP70:AQ70"/>
    <mergeCell ref="AR70:AS70"/>
    <mergeCell ref="AT70:AU70"/>
    <mergeCell ref="AV70:AW70"/>
    <mergeCell ref="AX70:AY70"/>
    <mergeCell ref="AB70:AC70"/>
    <mergeCell ref="AD70:AE70"/>
    <mergeCell ref="AF70:AG70"/>
    <mergeCell ref="AH70:AI70"/>
    <mergeCell ref="AJ70:AK70"/>
    <mergeCell ref="AL70:AM70"/>
    <mergeCell ref="CP69:CQ69"/>
    <mergeCell ref="CR69:CS69"/>
    <mergeCell ref="CT69:CU69"/>
    <mergeCell ref="CV69:CW69"/>
    <mergeCell ref="C70:J70"/>
    <mergeCell ref="L70:M70"/>
    <mergeCell ref="N70:O70"/>
    <mergeCell ref="P70:Q70"/>
    <mergeCell ref="R70:S70"/>
    <mergeCell ref="T70:U70"/>
    <mergeCell ref="CD69:CE69"/>
    <mergeCell ref="CF69:CG69"/>
    <mergeCell ref="CH69:CI69"/>
    <mergeCell ref="CJ69:CK69"/>
    <mergeCell ref="CL69:CM69"/>
    <mergeCell ref="CN69:CO69"/>
    <mergeCell ref="BJ69:BK69"/>
    <mergeCell ref="BT69:BU69"/>
    <mergeCell ref="BV69:BW69"/>
    <mergeCell ref="BX69:BY69"/>
    <mergeCell ref="BZ69:CA69"/>
    <mergeCell ref="CV70:CW70"/>
    <mergeCell ref="C73:J73"/>
    <mergeCell ref="L73:M73"/>
    <mergeCell ref="N73:O73"/>
    <mergeCell ref="P73:Q73"/>
    <mergeCell ref="R73:S73"/>
    <mergeCell ref="T73:U73"/>
    <mergeCell ref="CJ70:CK70"/>
    <mergeCell ref="CL70:CM70"/>
    <mergeCell ref="CN70:CO70"/>
    <mergeCell ref="CP70:CQ70"/>
    <mergeCell ref="CR70:CS70"/>
    <mergeCell ref="CT70:CU70"/>
    <mergeCell ref="BX70:BY70"/>
    <mergeCell ref="BZ70:CA70"/>
    <mergeCell ref="CB70:CC70"/>
    <mergeCell ref="CD70:CE70"/>
    <mergeCell ref="CF70:CG70"/>
    <mergeCell ref="CH70:CI70"/>
    <mergeCell ref="BL70:BM70"/>
    <mergeCell ref="BN70:BO70"/>
    <mergeCell ref="BP70:BQ70"/>
    <mergeCell ref="BR70:BS70"/>
    <mergeCell ref="BT70:BU70"/>
    <mergeCell ref="BV70:BW70"/>
    <mergeCell ref="AZ70:BA70"/>
    <mergeCell ref="BB70:BC70"/>
    <mergeCell ref="BD70:BE70"/>
    <mergeCell ref="BF70:BG70"/>
    <mergeCell ref="BH70:BI70"/>
    <mergeCell ref="BJ70:BK70"/>
    <mergeCell ref="AN70:AO70"/>
    <mergeCell ref="C76:J76"/>
    <mergeCell ref="L76:M76"/>
    <mergeCell ref="N76:O76"/>
    <mergeCell ref="P76:Q76"/>
    <mergeCell ref="R76:S76"/>
    <mergeCell ref="T76:U76"/>
    <mergeCell ref="C75:J75"/>
    <mergeCell ref="L75:M75"/>
    <mergeCell ref="N75:O75"/>
    <mergeCell ref="P75:Q75"/>
    <mergeCell ref="R75:S75"/>
    <mergeCell ref="T75:U75"/>
    <mergeCell ref="C74:J74"/>
    <mergeCell ref="L74:M74"/>
    <mergeCell ref="N74:O74"/>
    <mergeCell ref="P74:Q74"/>
    <mergeCell ref="R74:S74"/>
    <mergeCell ref="T74:U74"/>
    <mergeCell ref="BO78:BP78"/>
    <mergeCell ref="BQ78:BR78"/>
    <mergeCell ref="BS78:BV78"/>
    <mergeCell ref="C79:J79"/>
    <mergeCell ref="BO77:BP77"/>
    <mergeCell ref="BQ77:BR77"/>
    <mergeCell ref="BS77:BV77"/>
    <mergeCell ref="C78:J78"/>
    <mergeCell ref="L78:M78"/>
    <mergeCell ref="N78:O78"/>
    <mergeCell ref="P78:Q78"/>
    <mergeCell ref="R78:S78"/>
    <mergeCell ref="T78:U78"/>
    <mergeCell ref="BD78:BF78"/>
    <mergeCell ref="AZ77:BC78"/>
    <mergeCell ref="BD77:BF77"/>
    <mergeCell ref="BG77:BH77"/>
    <mergeCell ref="BI77:BJ77"/>
    <mergeCell ref="BK77:BL77"/>
    <mergeCell ref="BM77:BN77"/>
    <mergeCell ref="BG78:BH78"/>
    <mergeCell ref="BI78:BJ78"/>
    <mergeCell ref="BK78:BL78"/>
    <mergeCell ref="BM78:BN78"/>
    <mergeCell ref="C77:J77"/>
    <mergeCell ref="L77:M77"/>
    <mergeCell ref="N77:O77"/>
    <mergeCell ref="P77:Q77"/>
    <mergeCell ref="R77:S77"/>
    <mergeCell ref="T77:U77"/>
  </mergeCells>
  <phoneticPr fontId="4"/>
  <dataValidations count="5">
    <dataValidation type="list" allowBlank="1" showInputMessage="1" showErrorMessage="1" sqref="N73" xr:uid="{00000000-0002-0000-0300-000000000000}">
      <formula1>"般,特"</formula1>
    </dataValidation>
    <dataValidation type="list" allowBlank="1" showInputMessage="1" showErrorMessage="1" sqref="N78 T73" xr:uid="{00000000-0002-0000-0300-000001000000}">
      <formula1>"空,石,後,胆,日,渡,檜,上,留,宗,オ,十,釧,根"</formula1>
    </dataValidation>
    <dataValidation type="list" allowBlank="1" showInputMessage="1" showErrorMessage="1" sqref="L73" xr:uid="{00000000-0002-0000-0300-000002000000}">
      <formula1>"知,大"</formula1>
    </dataValidation>
    <dataValidation type="list" allowBlank="1" showInputMessage="1" showErrorMessage="1" sqref="L78" xr:uid="{00000000-0002-0000-0300-000003000000}">
      <formula1>"1,2"</formula1>
    </dataValidation>
    <dataValidation type="list" allowBlank="1" showInputMessage="1" showErrorMessage="1" sqref="C47:J47" xr:uid="{00000000-0002-0000-0300-000004000000}">
      <formula1>#REF!</formula1>
    </dataValidation>
  </dataValidations>
  <printOptions horizontalCentered="1" verticalCentered="1"/>
  <pageMargins left="0" right="0" top="0.39370078740157483" bottom="0" header="0.31496062992125984" footer="0"/>
  <pageSetup paperSize="9" scale="46" pageOrder="overThenDown" orientation="portrait" r:id="rId1"/>
  <headerFooter alignWithMargins="0"/>
  <rowBreaks count="1" manualBreakCount="1">
    <brk id="3" max="101" man="1"/>
  </rowBreaks>
  <colBreaks count="1" manualBreakCount="1">
    <brk id="90" max="7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1"/>
    <pageSetUpPr fitToPage="1"/>
  </sheetPr>
  <dimension ref="A1:FX104"/>
  <sheetViews>
    <sheetView showGridLines="0" view="pageBreakPreview" topLeftCell="F40" zoomScale="55" zoomScaleNormal="57" zoomScaleSheetLayoutView="55" workbookViewId="0">
      <selection activeCell="DB51" sqref="DB51"/>
    </sheetView>
  </sheetViews>
  <sheetFormatPr defaultColWidth="2.625" defaultRowHeight="13.5"/>
  <cols>
    <col min="1" max="2" width="4" style="206" customWidth="1"/>
    <col min="3" max="121" width="2.125" style="206" customWidth="1"/>
    <col min="122" max="16384" width="2.625" style="206"/>
  </cols>
  <sheetData>
    <row r="1" spans="1:166" s="427" customFormat="1" ht="20.25" customHeight="1">
      <c r="A1" s="426"/>
      <c r="B1" s="566"/>
      <c r="I1" s="428" t="s">
        <v>721</v>
      </c>
      <c r="J1" s="430"/>
      <c r="K1" s="430"/>
      <c r="L1" s="430"/>
      <c r="M1" s="430"/>
      <c r="N1" s="430"/>
      <c r="O1" s="430"/>
      <c r="P1" s="430"/>
      <c r="Q1" s="430"/>
      <c r="R1" s="431" t="s">
        <v>0</v>
      </c>
      <c r="S1" s="430"/>
      <c r="T1" s="430"/>
      <c r="U1" s="430"/>
      <c r="V1" s="430"/>
      <c r="W1" s="430"/>
      <c r="BN1" s="914" t="s">
        <v>722</v>
      </c>
      <c r="BO1" s="914"/>
      <c r="BP1" s="914"/>
      <c r="BQ1" s="914"/>
      <c r="BR1" s="914"/>
      <c r="BS1" s="914"/>
      <c r="BT1" s="914"/>
      <c r="BU1" s="914"/>
      <c r="BV1" s="914"/>
      <c r="BW1" s="914"/>
      <c r="BX1" s="914"/>
      <c r="BY1" s="914"/>
      <c r="BZ1" s="914"/>
      <c r="CA1" s="914"/>
      <c r="CB1" s="914"/>
      <c r="CC1" s="914"/>
      <c r="CD1" s="914"/>
      <c r="CE1" s="914"/>
      <c r="CF1" s="914"/>
      <c r="CG1" s="914"/>
      <c r="CH1" s="914"/>
      <c r="CM1" s="567"/>
      <c r="CN1" s="567"/>
      <c r="CO1" s="567"/>
      <c r="CP1" s="567"/>
      <c r="CQ1" s="567"/>
      <c r="CR1" s="567"/>
      <c r="CS1" s="567"/>
      <c r="DC1" s="567"/>
      <c r="DD1" s="567"/>
      <c r="DE1" s="567"/>
      <c r="DF1" s="567"/>
      <c r="DG1" s="567"/>
      <c r="DH1" s="567"/>
      <c r="DI1" s="567"/>
      <c r="DJ1" s="567"/>
      <c r="DR1" s="567"/>
      <c r="DS1" s="567"/>
      <c r="DT1" s="567"/>
      <c r="DU1" s="567"/>
      <c r="DV1" s="567"/>
      <c r="DW1" s="567"/>
      <c r="DX1" s="567"/>
      <c r="EF1" s="567"/>
      <c r="EG1" s="567"/>
      <c r="EH1" s="567"/>
      <c r="EI1" s="567"/>
      <c r="EJ1" s="567"/>
      <c r="EK1" s="567"/>
    </row>
    <row r="2" spans="1:166" s="436" customFormat="1" ht="23.25" customHeight="1">
      <c r="A2" s="432"/>
      <c r="B2" s="568"/>
      <c r="C2" s="432"/>
      <c r="D2" s="433"/>
      <c r="E2" s="433"/>
      <c r="F2" s="433"/>
      <c r="G2" s="916" t="s">
        <v>2</v>
      </c>
      <c r="H2" s="917"/>
      <c r="I2" s="917"/>
      <c r="J2" s="918"/>
      <c r="K2" s="922" t="s">
        <v>3</v>
      </c>
      <c r="L2" s="923"/>
      <c r="M2" s="923"/>
      <c r="N2" s="923"/>
      <c r="O2" s="923"/>
      <c r="P2" s="923"/>
      <c r="Q2" s="924"/>
      <c r="R2" s="924"/>
      <c r="S2" s="924"/>
      <c r="T2" s="924"/>
      <c r="U2" s="924"/>
      <c r="V2" s="924"/>
      <c r="W2" s="924"/>
      <c r="X2" s="1536" t="s">
        <v>723</v>
      </c>
      <c r="Y2" s="1536"/>
      <c r="Z2" s="1536"/>
      <c r="AA2" s="1536"/>
      <c r="AB2" s="1536"/>
      <c r="AC2" s="1536"/>
      <c r="AD2" s="1536"/>
      <c r="AE2" s="1536"/>
      <c r="AF2" s="1536"/>
      <c r="AG2" s="1536"/>
      <c r="AH2" s="1536"/>
      <c r="AI2" s="1536"/>
      <c r="AJ2" s="1536"/>
      <c r="AK2" s="1536"/>
      <c r="AL2" s="434"/>
      <c r="AM2" s="434"/>
      <c r="AN2" s="434"/>
      <c r="AO2" s="434"/>
      <c r="AP2" s="434"/>
      <c r="AQ2" s="434"/>
      <c r="AR2" s="434"/>
      <c r="AS2" s="434"/>
      <c r="AT2" s="434"/>
      <c r="AU2" s="434"/>
      <c r="AV2" s="434"/>
      <c r="AW2" s="434"/>
      <c r="AX2" s="434"/>
      <c r="AY2" s="434"/>
      <c r="AZ2" s="435"/>
      <c r="BA2" s="435"/>
      <c r="BB2" s="435"/>
      <c r="BC2" s="435"/>
      <c r="CV2" s="436" t="s">
        <v>1235</v>
      </c>
      <c r="DB2" s="436" t="s">
        <v>1236</v>
      </c>
      <c r="DG2" s="436" t="s">
        <v>1237</v>
      </c>
    </row>
    <row r="3" spans="1:166" s="436" customFormat="1" ht="23.25" customHeight="1">
      <c r="A3" s="432"/>
      <c r="B3" s="568"/>
      <c r="C3" s="432"/>
      <c r="D3" s="433"/>
      <c r="E3" s="433"/>
      <c r="F3" s="433"/>
      <c r="G3" s="919"/>
      <c r="H3" s="920"/>
      <c r="I3" s="920"/>
      <c r="J3" s="921"/>
      <c r="K3" s="922"/>
      <c r="L3" s="923"/>
      <c r="M3" s="923"/>
      <c r="N3" s="923"/>
      <c r="O3" s="923"/>
      <c r="P3" s="923"/>
      <c r="Q3" s="924"/>
      <c r="R3" s="924"/>
      <c r="S3" s="924"/>
      <c r="T3" s="924"/>
      <c r="U3" s="924"/>
      <c r="V3" s="924"/>
      <c r="W3" s="924"/>
      <c r="X3" s="1537" t="s">
        <v>724</v>
      </c>
      <c r="Y3" s="1537"/>
      <c r="Z3" s="1537"/>
      <c r="AA3" s="1537"/>
      <c r="AB3" s="1537"/>
      <c r="AC3" s="1537"/>
      <c r="AD3" s="1537"/>
      <c r="AE3" s="1537"/>
      <c r="AF3" s="1537"/>
      <c r="AG3" s="1537"/>
      <c r="AH3" s="1537"/>
      <c r="AI3" s="437"/>
      <c r="AJ3" s="437"/>
      <c r="AK3" s="438" t="s">
        <v>7</v>
      </c>
      <c r="AL3" s="438"/>
      <c r="AM3" s="439"/>
      <c r="AN3" s="439"/>
      <c r="AO3" s="439"/>
      <c r="AP3" s="439"/>
      <c r="AQ3" s="439"/>
      <c r="AR3" s="439"/>
      <c r="AS3" s="439"/>
      <c r="AT3" s="439"/>
      <c r="AU3" s="439"/>
      <c r="AV3" s="439"/>
      <c r="AW3" s="439"/>
      <c r="AX3" s="440"/>
      <c r="AY3" s="440"/>
      <c r="AZ3" s="440"/>
      <c r="BA3" s="440"/>
      <c r="BB3" s="440"/>
      <c r="BC3" s="440"/>
      <c r="BD3" s="440"/>
      <c r="BE3" s="441"/>
      <c r="BF3" s="441"/>
      <c r="BK3" s="898" t="s">
        <v>8</v>
      </c>
      <c r="BL3" s="899"/>
      <c r="BM3" s="899"/>
      <c r="BN3" s="900"/>
      <c r="BO3" s="441"/>
      <c r="BP3" s="898" t="s">
        <v>9</v>
      </c>
      <c r="BQ3" s="899"/>
      <c r="BR3" s="899"/>
      <c r="BS3" s="900"/>
      <c r="BU3" s="898" t="s">
        <v>10</v>
      </c>
      <c r="BV3" s="899"/>
      <c r="BW3" s="899"/>
      <c r="BX3" s="900"/>
      <c r="BZ3" s="895" t="s">
        <v>11</v>
      </c>
      <c r="CA3" s="896"/>
      <c r="CB3" s="896"/>
      <c r="CC3" s="896"/>
      <c r="CD3" s="896"/>
      <c r="CE3" s="896"/>
      <c r="CF3" s="896"/>
      <c r="CG3" s="896"/>
      <c r="CH3" s="896"/>
      <c r="CI3" s="896"/>
      <c r="CJ3" s="896"/>
      <c r="CK3" s="897"/>
      <c r="CM3" s="898" t="s">
        <v>12</v>
      </c>
      <c r="CN3" s="899"/>
      <c r="CO3" s="899"/>
      <c r="CP3" s="899"/>
      <c r="CQ3" s="899"/>
      <c r="CR3" s="900"/>
      <c r="CS3" s="263"/>
      <c r="CT3" s="634"/>
      <c r="CU3" s="634"/>
      <c r="CV3" s="645">
        <v>12321</v>
      </c>
      <c r="CX3" s="645"/>
      <c r="DB3" s="645">
        <v>12321</v>
      </c>
      <c r="DD3" s="645">
        <v>20307</v>
      </c>
      <c r="DG3" s="645">
        <v>20513</v>
      </c>
      <c r="DI3" s="645">
        <v>29734</v>
      </c>
      <c r="DO3" s="634"/>
      <c r="DP3" s="634"/>
      <c r="DQ3" s="634"/>
      <c r="DR3" s="634"/>
      <c r="DS3" s="634"/>
      <c r="DT3" s="634"/>
      <c r="DU3" s="634"/>
      <c r="DV3" s="634"/>
      <c r="DW3" s="634"/>
      <c r="DX3" s="634"/>
      <c r="DY3" s="634"/>
      <c r="DZ3" s="634"/>
      <c r="EA3" s="634"/>
      <c r="EB3" s="634"/>
      <c r="EC3" s="634"/>
      <c r="ED3" s="634"/>
      <c r="EE3" s="634"/>
      <c r="EF3" s="634"/>
      <c r="EG3" s="634"/>
      <c r="EH3" s="634"/>
      <c r="EI3" s="634"/>
      <c r="EJ3" s="634"/>
      <c r="EK3" s="634"/>
    </row>
    <row r="4" spans="1:166" s="436" customFormat="1" ht="23.25" customHeight="1">
      <c r="I4" s="901" t="s">
        <v>13</v>
      </c>
      <c r="J4" s="901"/>
      <c r="K4" s="901"/>
      <c r="L4" s="901"/>
      <c r="M4" s="901"/>
      <c r="N4" s="901"/>
      <c r="O4" s="901"/>
      <c r="P4" s="901"/>
      <c r="Q4" s="901"/>
      <c r="R4" s="901"/>
      <c r="S4" s="442"/>
      <c r="T4" s="442"/>
      <c r="AX4" s="443"/>
      <c r="AY4" s="443"/>
      <c r="AZ4" s="443"/>
      <c r="BA4" s="444"/>
      <c r="BB4" s="443"/>
      <c r="BC4" s="443"/>
      <c r="BD4" s="443"/>
      <c r="BK4" s="1540" t="str">
        <f>付票!BJ4&amp;""</f>
        <v/>
      </c>
      <c r="BL4" s="904"/>
      <c r="BM4" s="904"/>
      <c r="BN4" s="905"/>
      <c r="BP4" s="906" t="str">
        <f>付票!BO4&amp;""</f>
        <v>8</v>
      </c>
      <c r="BQ4" s="907"/>
      <c r="BR4" s="907"/>
      <c r="BS4" s="908"/>
      <c r="BU4" s="909" t="str">
        <f>付票!BT4&amp;""</f>
        <v/>
      </c>
      <c r="BV4" s="910"/>
      <c r="BW4" s="910" t="str">
        <f>付票!BV4&amp;""</f>
        <v/>
      </c>
      <c r="BX4" s="911"/>
      <c r="BZ4" s="912" t="str">
        <f>付票!BY4&amp;""</f>
        <v/>
      </c>
      <c r="CA4" s="913"/>
      <c r="CB4" s="1538" t="str">
        <f>付票!CA4&amp;""</f>
        <v/>
      </c>
      <c r="CC4" s="913"/>
      <c r="CD4" s="1538" t="str">
        <f>付票!CC4&amp;""</f>
        <v/>
      </c>
      <c r="CE4" s="913"/>
      <c r="CF4" s="1538" t="str">
        <f>付票!CE4&amp;""</f>
        <v/>
      </c>
      <c r="CG4" s="913"/>
      <c r="CH4" s="1538" t="str">
        <f>付票!CG4&amp;""</f>
        <v/>
      </c>
      <c r="CI4" s="913"/>
      <c r="CJ4" s="1538" t="str">
        <f>付票!CI4&amp;""</f>
        <v/>
      </c>
      <c r="CK4" s="1031"/>
      <c r="CM4" s="931" t="str">
        <f>付票!CL4&amp;""</f>
        <v/>
      </c>
      <c r="CN4" s="932"/>
      <c r="CO4" s="932" t="str">
        <f>付票!CN4&amp;""</f>
        <v/>
      </c>
      <c r="CP4" s="932"/>
      <c r="CQ4" s="932" t="str">
        <f>付票!CP4&amp;""</f>
        <v/>
      </c>
      <c r="CR4" s="970"/>
      <c r="CS4" s="264"/>
      <c r="CT4" s="634"/>
      <c r="CU4" s="634"/>
      <c r="CV4" s="634"/>
      <c r="CW4" s="634"/>
      <c r="CX4" s="634"/>
      <c r="CY4" s="634"/>
      <c r="CZ4" s="634"/>
      <c r="DA4" s="634"/>
      <c r="DB4" s="634"/>
      <c r="DC4" s="634"/>
      <c r="DD4" s="634"/>
      <c r="DE4" s="634"/>
      <c r="DF4" s="634"/>
      <c r="DG4" s="634"/>
      <c r="DH4" s="634"/>
      <c r="DI4" s="634"/>
      <c r="DJ4" s="634"/>
      <c r="DK4" s="634"/>
      <c r="DL4" s="634"/>
      <c r="DM4" s="634"/>
      <c r="DN4" s="634"/>
      <c r="DO4" s="634"/>
      <c r="DP4" s="634"/>
      <c r="DQ4" s="634"/>
      <c r="DR4" s="634"/>
      <c r="DS4" s="634"/>
      <c r="DT4" s="634"/>
      <c r="DU4" s="634"/>
      <c r="DV4" s="634"/>
      <c r="DW4" s="634"/>
      <c r="DX4" s="634"/>
      <c r="DY4" s="634"/>
      <c r="DZ4" s="634"/>
      <c r="EA4" s="634"/>
      <c r="EB4" s="634"/>
      <c r="EC4" s="634"/>
      <c r="ED4" s="634"/>
      <c r="EE4" s="634"/>
      <c r="EF4" s="634"/>
      <c r="EG4" s="634"/>
      <c r="EH4" s="634"/>
      <c r="EI4" s="634"/>
      <c r="EJ4" s="634"/>
      <c r="EK4" s="634"/>
    </row>
    <row r="5" spans="1:166" s="436" customFormat="1" ht="23.25" customHeight="1">
      <c r="I5" s="902"/>
      <c r="J5" s="902"/>
      <c r="K5" s="902"/>
      <c r="L5" s="902"/>
      <c r="M5" s="902"/>
      <c r="N5" s="902"/>
      <c r="O5" s="902"/>
      <c r="P5" s="902"/>
      <c r="Q5" s="902"/>
      <c r="R5" s="902"/>
      <c r="S5" s="928" t="s">
        <v>14</v>
      </c>
      <c r="T5" s="928"/>
      <c r="X5" s="20" t="s">
        <v>15</v>
      </c>
      <c r="Y5" s="20"/>
      <c r="Z5" s="20"/>
      <c r="AA5" s="624"/>
      <c r="AB5" s="624"/>
      <c r="AC5" s="624"/>
      <c r="AD5" s="624"/>
      <c r="AE5" s="929">
        <v>20</v>
      </c>
      <c r="AF5" s="929"/>
      <c r="AG5" s="1539" t="str">
        <f>+付票!AF5</f>
        <v/>
      </c>
      <c r="AH5" s="1539"/>
      <c r="AI5" s="624" t="s">
        <v>16</v>
      </c>
      <c r="AJ5" s="1539" t="str">
        <f>付票!AI5&amp;""</f>
        <v/>
      </c>
      <c r="AK5" s="1539"/>
      <c r="AL5" s="624" t="s">
        <v>17</v>
      </c>
      <c r="AM5" s="1539" t="str">
        <f>付票!AL5&amp;""</f>
        <v/>
      </c>
      <c r="AN5" s="1539"/>
      <c r="AO5" s="624" t="s">
        <v>18</v>
      </c>
      <c r="AP5" s="442"/>
      <c r="AQ5" s="442"/>
      <c r="AR5" s="442"/>
    </row>
    <row r="6" spans="1:166" s="436" customFormat="1" ht="23.25" customHeight="1">
      <c r="C6" s="624" t="s">
        <v>19</v>
      </c>
      <c r="D6" s="624" t="s">
        <v>20</v>
      </c>
      <c r="E6" s="624" t="s">
        <v>21</v>
      </c>
      <c r="F6" s="624" t="s">
        <v>22</v>
      </c>
      <c r="BW6" s="624" t="s">
        <v>19</v>
      </c>
      <c r="BX6" s="624" t="s">
        <v>20</v>
      </c>
      <c r="BY6" s="624" t="s">
        <v>21</v>
      </c>
      <c r="BZ6" s="624" t="s">
        <v>22</v>
      </c>
    </row>
    <row r="7" spans="1:166" s="436" customFormat="1" ht="11.25" customHeight="1">
      <c r="B7" s="971" t="s">
        <v>23</v>
      </c>
      <c r="C7" s="1534" t="str">
        <f>付票!B7&amp;""</f>
        <v/>
      </c>
      <c r="D7" s="1535"/>
      <c r="E7" s="1535" t="str">
        <f>付票!D7&amp;""</f>
        <v/>
      </c>
      <c r="F7" s="1535"/>
      <c r="G7" s="1516" t="str">
        <f>付票!F7&amp;""</f>
        <v/>
      </c>
      <c r="H7" s="1517"/>
      <c r="I7" s="1516" t="str">
        <f>付票!H7&amp;""</f>
        <v/>
      </c>
      <c r="J7" s="1517"/>
      <c r="K7" s="1516" t="str">
        <f>付票!J7&amp;""</f>
        <v/>
      </c>
      <c r="L7" s="1517"/>
      <c r="M7" s="1516" t="str">
        <f>付票!L7&amp;""</f>
        <v/>
      </c>
      <c r="N7" s="1517"/>
      <c r="O7" s="1516" t="str">
        <f>付票!N7&amp;""</f>
        <v/>
      </c>
      <c r="P7" s="1517"/>
      <c r="Q7" s="1516" t="str">
        <f>付票!P7&amp;""</f>
        <v/>
      </c>
      <c r="R7" s="1517"/>
      <c r="S7" s="1516" t="str">
        <f>付票!R7&amp;""</f>
        <v/>
      </c>
      <c r="T7" s="1517"/>
      <c r="U7" s="1516" t="str">
        <f>付票!T7&amp;""</f>
        <v/>
      </c>
      <c r="V7" s="1517"/>
      <c r="W7" s="1516" t="str">
        <f>付票!V7&amp;""</f>
        <v/>
      </c>
      <c r="X7" s="1517"/>
      <c r="Y7" s="1516" t="str">
        <f>付票!X7&amp;""</f>
        <v/>
      </c>
      <c r="Z7" s="1517"/>
      <c r="AA7" s="1516" t="str">
        <f>付票!Z7&amp;""</f>
        <v/>
      </c>
      <c r="AB7" s="1517"/>
      <c r="AC7" s="1516" t="str">
        <f>付票!AB7&amp;""</f>
        <v/>
      </c>
      <c r="AD7" s="1517"/>
      <c r="AE7" s="1516" t="str">
        <f>付票!AD7&amp;""</f>
        <v/>
      </c>
      <c r="AF7" s="1517"/>
      <c r="AG7" s="1516" t="str">
        <f>付票!AF7&amp;""</f>
        <v/>
      </c>
      <c r="AH7" s="1517"/>
      <c r="AI7" s="1516" t="str">
        <f>付票!AH7&amp;""</f>
        <v/>
      </c>
      <c r="AJ7" s="1517"/>
      <c r="AK7" s="1516" t="str">
        <f>付票!AJ7&amp;""</f>
        <v/>
      </c>
      <c r="AL7" s="1517"/>
      <c r="AM7" s="1516" t="str">
        <f>付票!AL7&amp;""</f>
        <v/>
      </c>
      <c r="AN7" s="1517"/>
      <c r="AO7" s="1516" t="str">
        <f>付票!AN7&amp;""</f>
        <v/>
      </c>
      <c r="AP7" s="1517"/>
      <c r="AQ7" s="1516" t="str">
        <f>付票!AP7&amp;""</f>
        <v/>
      </c>
      <c r="AR7" s="1517"/>
      <c r="AS7" s="1516" t="str">
        <f>付票!AR7&amp;""</f>
        <v/>
      </c>
      <c r="AT7" s="1517"/>
      <c r="AU7" s="1516" t="str">
        <f>付票!AT7&amp;""</f>
        <v/>
      </c>
      <c r="AV7" s="1517"/>
      <c r="AW7" s="1530" t="str">
        <f>付票!AV7&amp;""</f>
        <v/>
      </c>
      <c r="AX7" s="942"/>
      <c r="AY7" s="445"/>
      <c r="AZ7" s="446"/>
      <c r="BA7" s="945" t="s">
        <v>24</v>
      </c>
      <c r="BB7" s="946"/>
      <c r="BC7" s="946"/>
      <c r="BD7" s="947"/>
      <c r="BE7" s="954" t="s">
        <v>25</v>
      </c>
      <c r="BF7" s="955"/>
      <c r="BG7" s="955"/>
      <c r="BH7" s="955"/>
      <c r="BI7" s="955"/>
      <c r="BJ7" s="955"/>
      <c r="BK7" s="955"/>
      <c r="BL7" s="955"/>
      <c r="BM7" s="955"/>
      <c r="BN7" s="955"/>
      <c r="BO7" s="955"/>
      <c r="BP7" s="955"/>
      <c r="BQ7" s="955"/>
      <c r="BR7" s="955"/>
      <c r="BS7" s="955"/>
      <c r="BT7" s="955"/>
      <c r="BU7" s="955"/>
      <c r="BV7" s="956"/>
      <c r="BW7" s="960" t="s">
        <v>26</v>
      </c>
      <c r="BX7" s="961"/>
      <c r="BY7" s="961"/>
      <c r="BZ7" s="961"/>
      <c r="CA7" s="961"/>
      <c r="CB7" s="961"/>
      <c r="CC7" s="961"/>
      <c r="CD7" s="961"/>
      <c r="CE7" s="961"/>
      <c r="CF7" s="961"/>
      <c r="CG7" s="961"/>
      <c r="CH7" s="961"/>
      <c r="CI7" s="961"/>
      <c r="CJ7" s="961"/>
      <c r="CK7" s="961"/>
      <c r="CL7" s="961"/>
      <c r="CM7" s="961"/>
      <c r="CN7" s="961"/>
      <c r="CO7" s="961"/>
      <c r="CP7" s="961"/>
      <c r="CQ7" s="961"/>
      <c r="CR7" s="962"/>
    </row>
    <row r="8" spans="1:166" s="436" customFormat="1" ht="11.25" customHeight="1">
      <c r="B8" s="972"/>
      <c r="C8" s="1534"/>
      <c r="D8" s="1535"/>
      <c r="E8" s="1535"/>
      <c r="F8" s="1535"/>
      <c r="G8" s="1518"/>
      <c r="H8" s="1519"/>
      <c r="I8" s="1518"/>
      <c r="J8" s="1519"/>
      <c r="K8" s="1518"/>
      <c r="L8" s="1519"/>
      <c r="M8" s="1518"/>
      <c r="N8" s="1519"/>
      <c r="O8" s="1518"/>
      <c r="P8" s="1519"/>
      <c r="Q8" s="1518"/>
      <c r="R8" s="1519"/>
      <c r="S8" s="1518"/>
      <c r="T8" s="1519"/>
      <c r="U8" s="1518"/>
      <c r="V8" s="1519"/>
      <c r="W8" s="1518"/>
      <c r="X8" s="1519"/>
      <c r="Y8" s="1518"/>
      <c r="Z8" s="1519"/>
      <c r="AA8" s="1518"/>
      <c r="AB8" s="1519"/>
      <c r="AC8" s="1518"/>
      <c r="AD8" s="1519"/>
      <c r="AE8" s="1518"/>
      <c r="AF8" s="1519"/>
      <c r="AG8" s="1518"/>
      <c r="AH8" s="1519"/>
      <c r="AI8" s="1518"/>
      <c r="AJ8" s="1519"/>
      <c r="AK8" s="1518"/>
      <c r="AL8" s="1519"/>
      <c r="AM8" s="1518"/>
      <c r="AN8" s="1519"/>
      <c r="AO8" s="1518"/>
      <c r="AP8" s="1519"/>
      <c r="AQ8" s="1518"/>
      <c r="AR8" s="1519"/>
      <c r="AS8" s="1518"/>
      <c r="AT8" s="1519"/>
      <c r="AU8" s="1518"/>
      <c r="AV8" s="1519"/>
      <c r="AW8" s="1531"/>
      <c r="AX8" s="944"/>
      <c r="AY8" s="445"/>
      <c r="AZ8" s="446"/>
      <c r="BA8" s="948"/>
      <c r="BB8" s="949"/>
      <c r="BC8" s="949"/>
      <c r="BD8" s="950"/>
      <c r="BE8" s="957"/>
      <c r="BF8" s="958"/>
      <c r="BG8" s="958"/>
      <c r="BH8" s="958"/>
      <c r="BI8" s="958"/>
      <c r="BJ8" s="958"/>
      <c r="BK8" s="958"/>
      <c r="BL8" s="958"/>
      <c r="BM8" s="958"/>
      <c r="BN8" s="958"/>
      <c r="BO8" s="958"/>
      <c r="BP8" s="958"/>
      <c r="BQ8" s="958"/>
      <c r="BR8" s="958"/>
      <c r="BS8" s="958"/>
      <c r="BT8" s="958"/>
      <c r="BU8" s="958"/>
      <c r="BV8" s="959"/>
      <c r="BW8" s="963" t="str">
        <f>付票!BV8&amp;""</f>
        <v/>
      </c>
      <c r="BX8" s="964"/>
      <c r="BY8" s="964"/>
      <c r="BZ8" s="964"/>
      <c r="CA8" s="964"/>
      <c r="CB8" s="964"/>
      <c r="CC8" s="964"/>
      <c r="CD8" s="964"/>
      <c r="CE8" s="964"/>
      <c r="CF8" s="964"/>
      <c r="CG8" s="964"/>
      <c r="CH8" s="964"/>
      <c r="CI8" s="964"/>
      <c r="CJ8" s="964"/>
      <c r="CK8" s="964"/>
      <c r="CL8" s="964"/>
      <c r="CM8" s="964"/>
      <c r="CN8" s="964"/>
      <c r="CO8" s="964"/>
      <c r="CP8" s="964"/>
      <c r="CQ8" s="964"/>
      <c r="CR8" s="965"/>
    </row>
    <row r="9" spans="1:166" s="436" customFormat="1" ht="23.25" customHeight="1">
      <c r="B9" s="973"/>
      <c r="C9" s="1532" t="str">
        <f>付票!B9&amp;""</f>
        <v/>
      </c>
      <c r="D9" s="1533"/>
      <c r="E9" s="1514" t="str">
        <f>付票!D9&amp;""</f>
        <v/>
      </c>
      <c r="F9" s="1515"/>
      <c r="G9" s="1514" t="str">
        <f>付票!F9&amp;""</f>
        <v/>
      </c>
      <c r="H9" s="1515"/>
      <c r="I9" s="1514" t="str">
        <f>付票!H9&amp;""</f>
        <v/>
      </c>
      <c r="J9" s="1515"/>
      <c r="K9" s="1514" t="str">
        <f>付票!J9&amp;""</f>
        <v/>
      </c>
      <c r="L9" s="1515"/>
      <c r="M9" s="1514" t="str">
        <f>付票!L9&amp;""</f>
        <v/>
      </c>
      <c r="N9" s="1515"/>
      <c r="O9" s="1514" t="str">
        <f>付票!N9&amp;""</f>
        <v/>
      </c>
      <c r="P9" s="1515"/>
      <c r="Q9" s="1514" t="str">
        <f>付票!P9&amp;""</f>
        <v/>
      </c>
      <c r="R9" s="1515"/>
      <c r="S9" s="1514" t="str">
        <f>付票!R9&amp;""</f>
        <v/>
      </c>
      <c r="T9" s="1515"/>
      <c r="U9" s="1514" t="str">
        <f>付票!T9&amp;""</f>
        <v/>
      </c>
      <c r="V9" s="1515"/>
      <c r="W9" s="1514" t="str">
        <f>付票!V9&amp;""</f>
        <v/>
      </c>
      <c r="X9" s="1515"/>
      <c r="Y9" s="1514" t="str">
        <f>付票!X9&amp;""</f>
        <v/>
      </c>
      <c r="Z9" s="1515"/>
      <c r="AA9" s="1514" t="str">
        <f>付票!Z9&amp;""</f>
        <v/>
      </c>
      <c r="AB9" s="1515"/>
      <c r="AC9" s="1514" t="str">
        <f>付票!AB9&amp;""</f>
        <v/>
      </c>
      <c r="AD9" s="1515"/>
      <c r="AE9" s="1514" t="str">
        <f>付票!AD9&amp;""</f>
        <v/>
      </c>
      <c r="AF9" s="1515"/>
      <c r="AG9" s="1514" t="str">
        <f>付票!AF9&amp;""</f>
        <v/>
      </c>
      <c r="AH9" s="1515"/>
      <c r="AI9" s="1514" t="str">
        <f>付票!AH9&amp;""</f>
        <v/>
      </c>
      <c r="AJ9" s="1515"/>
      <c r="AK9" s="1514" t="str">
        <f>付票!AJ9&amp;""</f>
        <v/>
      </c>
      <c r="AL9" s="1515"/>
      <c r="AM9" s="1514" t="str">
        <f>付票!AL9&amp;""</f>
        <v/>
      </c>
      <c r="AN9" s="1515"/>
      <c r="AO9" s="1514" t="str">
        <f>付票!AN9&amp;""</f>
        <v/>
      </c>
      <c r="AP9" s="1515"/>
      <c r="AQ9" s="1514" t="str">
        <f>付票!AP9&amp;""</f>
        <v/>
      </c>
      <c r="AR9" s="1515"/>
      <c r="AS9" s="1514" t="str">
        <f>付票!AR9&amp;""</f>
        <v/>
      </c>
      <c r="AT9" s="1515"/>
      <c r="AU9" s="1514" t="str">
        <f>付票!AT9&amp;""</f>
        <v/>
      </c>
      <c r="AV9" s="1515"/>
      <c r="AW9" s="1528" t="str">
        <f>付票!AV9&amp;""</f>
        <v/>
      </c>
      <c r="AX9" s="1529"/>
      <c r="AY9" s="447"/>
      <c r="AZ9" s="442"/>
      <c r="BA9" s="951"/>
      <c r="BB9" s="952"/>
      <c r="BC9" s="952"/>
      <c r="BD9" s="953"/>
      <c r="BE9" s="1006" t="str">
        <f>付票!BD9&amp;""</f>
        <v/>
      </c>
      <c r="BF9" s="1007"/>
      <c r="BG9" s="980" t="str">
        <f>付票!BF9&amp;""</f>
        <v/>
      </c>
      <c r="BH9" s="981"/>
      <c r="BI9" s="980" t="str">
        <f>付票!BH9&amp;""</f>
        <v/>
      </c>
      <c r="BJ9" s="981"/>
      <c r="BK9" s="980" t="str">
        <f>付票!BJ9&amp;""</f>
        <v/>
      </c>
      <c r="BL9" s="981"/>
      <c r="BM9" s="980" t="str">
        <f>付票!BL9&amp;""</f>
        <v/>
      </c>
      <c r="BN9" s="981"/>
      <c r="BO9" s="980" t="str">
        <f>付票!BN9&amp;""</f>
        <v/>
      </c>
      <c r="BP9" s="981"/>
      <c r="BQ9" s="980" t="str">
        <f>付票!BP9&amp;""</f>
        <v/>
      </c>
      <c r="BR9" s="981"/>
      <c r="BS9" s="980" t="str">
        <f>付票!BR9&amp;""</f>
        <v/>
      </c>
      <c r="BT9" s="981"/>
      <c r="BU9" s="980" t="str">
        <f>付票!BT9&amp;""</f>
        <v/>
      </c>
      <c r="BV9" s="982"/>
      <c r="BW9" s="1527" t="str">
        <f>付票!BV9&amp;""</f>
        <v>　</v>
      </c>
      <c r="BX9" s="981"/>
      <c r="BY9" s="980" t="str">
        <f>付票!BX9&amp;""</f>
        <v/>
      </c>
      <c r="BZ9" s="981"/>
      <c r="CA9" s="980" t="str">
        <f>付票!BZ9&amp;""</f>
        <v/>
      </c>
      <c r="CB9" s="981"/>
      <c r="CC9" s="980" t="str">
        <f>付票!CB9&amp;""</f>
        <v/>
      </c>
      <c r="CD9" s="981"/>
      <c r="CE9" s="980" t="str">
        <f>付票!CD9&amp;""</f>
        <v/>
      </c>
      <c r="CF9" s="981"/>
      <c r="CG9" s="980" t="str">
        <f>付票!CF9&amp;""</f>
        <v/>
      </c>
      <c r="CH9" s="981"/>
      <c r="CI9" s="980" t="str">
        <f>付票!CH9&amp;""</f>
        <v/>
      </c>
      <c r="CJ9" s="981"/>
      <c r="CK9" s="980" t="str">
        <f>付票!CJ9&amp;""</f>
        <v/>
      </c>
      <c r="CL9" s="981"/>
      <c r="CM9" s="980" t="str">
        <f>付票!CL9&amp;""</f>
        <v/>
      </c>
      <c r="CN9" s="981"/>
      <c r="CO9" s="980" t="str">
        <f>付票!CN9&amp;""</f>
        <v/>
      </c>
      <c r="CP9" s="981"/>
      <c r="CQ9" s="980" t="str">
        <f>付票!CP9&amp;""</f>
        <v/>
      </c>
      <c r="CR9" s="982"/>
    </row>
    <row r="10" spans="1:166" s="436" customFormat="1" ht="23.25" customHeight="1" thickBot="1">
      <c r="A10" s="265"/>
      <c r="B10" s="569"/>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70"/>
      <c r="AW10" s="570"/>
      <c r="AX10" s="447"/>
      <c r="AY10" s="442"/>
      <c r="AZ10" s="626"/>
      <c r="BA10" s="626"/>
      <c r="BB10" s="626"/>
      <c r="BC10" s="626"/>
      <c r="BD10" s="571"/>
      <c r="BE10" s="571"/>
      <c r="BF10" s="571"/>
      <c r="BG10" s="571"/>
      <c r="BH10" s="571"/>
      <c r="BI10" s="571"/>
      <c r="BJ10" s="571"/>
      <c r="BK10" s="571"/>
      <c r="BL10" s="571"/>
      <c r="BM10" s="571"/>
      <c r="BN10" s="571"/>
      <c r="BO10" s="571"/>
      <c r="BP10" s="571"/>
      <c r="BQ10" s="571"/>
      <c r="BR10" s="571"/>
      <c r="BS10" s="571"/>
      <c r="BT10" s="571"/>
      <c r="BU10" s="571"/>
      <c r="BV10" s="571"/>
      <c r="BW10" s="571"/>
      <c r="BX10" s="571"/>
      <c r="BY10" s="571"/>
      <c r="BZ10" s="571"/>
      <c r="CA10" s="571"/>
      <c r="CB10" s="571"/>
      <c r="CC10" s="571"/>
      <c r="CD10" s="571"/>
      <c r="CE10" s="571"/>
      <c r="CF10" s="571"/>
      <c r="CG10" s="571"/>
      <c r="CH10" s="571"/>
      <c r="CI10" s="571"/>
      <c r="CJ10" s="571"/>
      <c r="CK10" s="571"/>
      <c r="CL10" s="571"/>
      <c r="CM10" s="571"/>
      <c r="CN10" s="571"/>
      <c r="CO10" s="571"/>
      <c r="CP10" s="571"/>
      <c r="CQ10" s="571"/>
    </row>
    <row r="11" spans="1:166" s="436" customFormat="1" ht="23.25" customHeight="1" thickTop="1" thickBot="1">
      <c r="A11" s="265"/>
      <c r="B11" s="569"/>
      <c r="C11" s="569"/>
      <c r="D11" s="569"/>
      <c r="E11" s="569"/>
      <c r="F11" s="569"/>
      <c r="G11" s="569"/>
      <c r="H11" s="569"/>
      <c r="I11" s="569"/>
      <c r="J11" s="569"/>
      <c r="K11" s="569"/>
      <c r="L11" s="569"/>
      <c r="M11" s="569"/>
      <c r="N11" s="569"/>
      <c r="O11" s="569"/>
      <c r="P11" s="569"/>
      <c r="Q11" s="569"/>
      <c r="R11" s="569"/>
      <c r="S11" s="569"/>
      <c r="T11" s="569"/>
      <c r="U11" s="569"/>
      <c r="V11" s="569"/>
      <c r="W11" s="569"/>
      <c r="X11" s="1520" t="s">
        <v>733</v>
      </c>
      <c r="Y11" s="1521"/>
      <c r="Z11" s="1521"/>
      <c r="AA11" s="1521"/>
      <c r="AB11" s="1521"/>
      <c r="AC11" s="1521"/>
      <c r="AD11" s="1521"/>
      <c r="AE11" s="1521"/>
      <c r="AF11" s="1522"/>
      <c r="AG11" s="1523" t="str">
        <f>+IF(入力シート!I182="有り",1,IF(入力シート!I182="無し",2,""))</f>
        <v/>
      </c>
      <c r="AH11" s="1524"/>
      <c r="AI11" s="569"/>
      <c r="AJ11" s="572" t="s">
        <v>734</v>
      </c>
      <c r="AL11" s="569"/>
      <c r="AM11" s="569"/>
      <c r="AN11" s="569"/>
      <c r="AO11" s="569"/>
      <c r="AP11" s="569"/>
      <c r="AQ11" s="569"/>
      <c r="AR11" s="569"/>
      <c r="AS11" s="569"/>
      <c r="AT11" s="569"/>
      <c r="AU11" s="569"/>
      <c r="AV11" s="570"/>
      <c r="AW11" s="570"/>
      <c r="AX11" s="447"/>
      <c r="AY11" s="442"/>
      <c r="AZ11" s="626"/>
      <c r="BA11" s="626"/>
      <c r="BB11" s="626"/>
      <c r="BC11" s="626"/>
      <c r="BD11" s="571"/>
      <c r="BE11" s="571"/>
      <c r="BF11" s="571"/>
      <c r="BG11" s="571"/>
      <c r="BH11" s="571"/>
      <c r="BI11" s="571"/>
      <c r="BJ11" s="571"/>
      <c r="BK11" s="571"/>
      <c r="BL11" s="571"/>
      <c r="BM11" s="571"/>
      <c r="BN11" s="571"/>
      <c r="BO11" s="571"/>
      <c r="BP11" s="571"/>
      <c r="BQ11" s="571"/>
      <c r="BR11" s="571"/>
      <c r="BS11" s="571"/>
      <c r="BT11" s="571"/>
      <c r="BU11" s="571"/>
      <c r="BV11" s="571"/>
      <c r="BW11" s="571"/>
      <c r="BX11" s="571"/>
      <c r="BY11" s="571"/>
      <c r="BZ11" s="571"/>
      <c r="CA11" s="571"/>
      <c r="CB11" s="571"/>
      <c r="CC11" s="571"/>
      <c r="CD11" s="571"/>
      <c r="CE11" s="571"/>
      <c r="CF11" s="571"/>
      <c r="CG11" s="571"/>
      <c r="CH11" s="571"/>
      <c r="CI11" s="571"/>
      <c r="CJ11" s="571"/>
      <c r="CK11" s="571"/>
      <c r="CL11" s="571"/>
      <c r="CM11" s="571"/>
      <c r="CN11" s="571"/>
      <c r="CO11" s="571"/>
      <c r="CP11" s="571"/>
      <c r="CQ11" s="571"/>
    </row>
    <row r="12" spans="1:166" s="574" customFormat="1" ht="23.25" customHeight="1" thickTop="1" thickBot="1">
      <c r="A12" s="637" t="s">
        <v>735</v>
      </c>
      <c r="B12" s="436"/>
      <c r="I12" s="575"/>
      <c r="J12" s="575"/>
      <c r="K12" s="575"/>
      <c r="L12" s="575"/>
      <c r="M12" s="575"/>
      <c r="N12" s="575"/>
      <c r="O12" s="575"/>
      <c r="P12" s="575"/>
      <c r="Q12" s="575"/>
      <c r="R12" s="575"/>
      <c r="S12" s="576"/>
      <c r="T12" s="576"/>
      <c r="X12" s="576"/>
      <c r="Y12" s="576"/>
      <c r="Z12" s="576"/>
      <c r="AA12" s="576"/>
      <c r="AB12" s="576"/>
      <c r="AC12" s="576"/>
      <c r="AD12" s="576"/>
      <c r="AE12" s="576"/>
      <c r="AF12" s="576"/>
      <c r="AG12" s="577"/>
      <c r="AH12" s="577"/>
      <c r="AI12" s="576"/>
      <c r="AJ12" s="577"/>
      <c r="AK12" s="577"/>
      <c r="AL12" s="576"/>
      <c r="AM12" s="577"/>
      <c r="AN12" s="577"/>
      <c r="AO12" s="576"/>
      <c r="AP12" s="576"/>
      <c r="AQ12" s="576"/>
      <c r="AR12" s="576"/>
      <c r="CW12" s="576"/>
      <c r="CX12" s="576"/>
      <c r="CY12" s="576"/>
      <c r="CZ12" s="576"/>
      <c r="DA12" s="576"/>
      <c r="DB12" s="576"/>
    </row>
    <row r="13" spans="1:166" s="574" customFormat="1" ht="23.25" customHeight="1">
      <c r="B13" s="1464"/>
      <c r="C13" s="1459" t="s">
        <v>96</v>
      </c>
      <c r="D13" s="1459"/>
      <c r="E13" s="1459"/>
      <c r="F13" s="1459"/>
      <c r="G13" s="1459"/>
      <c r="H13" s="1459"/>
      <c r="I13" s="1459"/>
      <c r="J13" s="1459"/>
      <c r="K13" s="1525" t="s">
        <v>97</v>
      </c>
      <c r="L13" s="1525"/>
      <c r="M13" s="1525"/>
      <c r="N13" s="1525"/>
      <c r="O13" s="1525"/>
      <c r="P13" s="1525"/>
      <c r="Q13" s="1525"/>
      <c r="R13" s="1525"/>
      <c r="S13" s="1525"/>
      <c r="T13" s="1525"/>
      <c r="U13" s="1525"/>
      <c r="V13" s="1525"/>
      <c r="W13" s="1525"/>
      <c r="X13" s="1525"/>
      <c r="Y13" s="1525"/>
      <c r="Z13" s="1525"/>
      <c r="AA13" s="1525"/>
      <c r="AB13" s="1468" t="s">
        <v>736</v>
      </c>
      <c r="AC13" s="1468"/>
      <c r="AD13" s="1468"/>
      <c r="AE13" s="1468"/>
      <c r="AF13" s="1468"/>
      <c r="AG13" s="1468"/>
      <c r="AH13" s="1468"/>
      <c r="AI13" s="1468"/>
      <c r="AJ13" s="1468"/>
      <c r="AK13" s="1468"/>
      <c r="AL13" s="1468"/>
      <c r="AM13" s="1468"/>
      <c r="AN13" s="1468"/>
      <c r="AO13" s="1468"/>
      <c r="AP13" s="1468"/>
      <c r="AQ13" s="1468"/>
      <c r="AR13" s="1468"/>
      <c r="AS13" s="1468"/>
      <c r="AT13" s="1468"/>
      <c r="AU13" s="1468"/>
      <c r="AV13" s="1468"/>
      <c r="AW13" s="1468"/>
      <c r="AX13" s="1468"/>
      <c r="AY13" s="1468"/>
      <c r="AZ13" s="1468"/>
      <c r="BA13" s="1468"/>
      <c r="BB13" s="1468"/>
      <c r="BC13" s="1468"/>
      <c r="BD13" s="1468"/>
      <c r="BE13" s="1468"/>
      <c r="BF13" s="1468"/>
      <c r="BG13" s="1468"/>
      <c r="BH13" s="1468"/>
      <c r="BI13" s="1468"/>
      <c r="BJ13" s="1468"/>
      <c r="BK13" s="1468"/>
      <c r="BL13" s="1470" t="s">
        <v>30</v>
      </c>
      <c r="BM13" s="1470"/>
      <c r="BN13" s="1470"/>
      <c r="BO13" s="1470"/>
      <c r="BP13" s="1470"/>
      <c r="BQ13" s="1470"/>
      <c r="BR13" s="1470"/>
      <c r="BS13" s="1470"/>
      <c r="BT13" s="1470" t="s">
        <v>737</v>
      </c>
      <c r="BU13" s="1470"/>
      <c r="BV13" s="1470"/>
      <c r="BW13" s="1470"/>
      <c r="BX13" s="1470"/>
      <c r="BY13" s="1470"/>
      <c r="BZ13" s="1470"/>
      <c r="CA13" s="1470"/>
      <c r="CB13" s="1470"/>
      <c r="CC13" s="1470"/>
      <c r="CD13" s="1470"/>
      <c r="CE13" s="1470"/>
      <c r="CF13" s="1470"/>
      <c r="CG13" s="1470"/>
      <c r="CH13" s="1470"/>
      <c r="CI13" s="1482"/>
    </row>
    <row r="14" spans="1:166" s="574" customFormat="1" ht="23.25" customHeight="1" thickBot="1">
      <c r="B14" s="1465"/>
      <c r="C14" s="1462"/>
      <c r="D14" s="1462"/>
      <c r="E14" s="1462"/>
      <c r="F14" s="1462"/>
      <c r="G14" s="1462"/>
      <c r="H14" s="1462"/>
      <c r="I14" s="1462"/>
      <c r="J14" s="1462"/>
      <c r="K14" s="1526"/>
      <c r="L14" s="1526"/>
      <c r="M14" s="1526"/>
      <c r="N14" s="1526"/>
      <c r="O14" s="1526"/>
      <c r="P14" s="1526"/>
      <c r="Q14" s="1526"/>
      <c r="R14" s="1526"/>
      <c r="S14" s="1526"/>
      <c r="T14" s="1526"/>
      <c r="U14" s="1526"/>
      <c r="V14" s="1526"/>
      <c r="W14" s="1526"/>
      <c r="X14" s="1526"/>
      <c r="Y14" s="1526"/>
      <c r="Z14" s="1526"/>
      <c r="AA14" s="1526"/>
      <c r="AB14" s="1469"/>
      <c r="AC14" s="1469"/>
      <c r="AD14" s="1469"/>
      <c r="AE14" s="1469"/>
      <c r="AF14" s="1469"/>
      <c r="AG14" s="1469"/>
      <c r="AH14" s="1469"/>
      <c r="AI14" s="1469"/>
      <c r="AJ14" s="1469"/>
      <c r="AK14" s="1469"/>
      <c r="AL14" s="1469"/>
      <c r="AM14" s="1469"/>
      <c r="AN14" s="1469"/>
      <c r="AO14" s="1469"/>
      <c r="AP14" s="1469"/>
      <c r="AQ14" s="1469"/>
      <c r="AR14" s="1469"/>
      <c r="AS14" s="1469"/>
      <c r="AT14" s="1469"/>
      <c r="AU14" s="1469"/>
      <c r="AV14" s="1469"/>
      <c r="AW14" s="1469"/>
      <c r="AX14" s="1469"/>
      <c r="AY14" s="1469"/>
      <c r="AZ14" s="1469"/>
      <c r="BA14" s="1469"/>
      <c r="BB14" s="1469"/>
      <c r="BC14" s="1469"/>
      <c r="BD14" s="1469"/>
      <c r="BE14" s="1469"/>
      <c r="BF14" s="1469"/>
      <c r="BG14" s="1469"/>
      <c r="BH14" s="1469"/>
      <c r="BI14" s="1469"/>
      <c r="BJ14" s="1469"/>
      <c r="BK14" s="1469"/>
      <c r="BL14" s="1461" t="s">
        <v>738</v>
      </c>
      <c r="BM14" s="1461"/>
      <c r="BN14" s="1461"/>
      <c r="BO14" s="1461"/>
      <c r="BP14" s="1461"/>
      <c r="BQ14" s="1461"/>
      <c r="BR14" s="1461"/>
      <c r="BS14" s="1461"/>
      <c r="BT14" s="1461"/>
      <c r="BU14" s="1461"/>
      <c r="BV14" s="1461"/>
      <c r="BW14" s="1461"/>
      <c r="BX14" s="1461"/>
      <c r="BY14" s="1461"/>
      <c r="BZ14" s="1461"/>
      <c r="CA14" s="1461"/>
      <c r="CB14" s="1461"/>
      <c r="CC14" s="1461"/>
      <c r="CD14" s="1461"/>
      <c r="CE14" s="1461"/>
      <c r="CF14" s="1461"/>
      <c r="CG14" s="1461"/>
      <c r="CH14" s="1461"/>
      <c r="CI14" s="1485"/>
    </row>
    <row r="15" spans="1:166" s="574" customFormat="1" ht="23.25" customHeight="1">
      <c r="B15" s="1450">
        <v>1</v>
      </c>
      <c r="C15" s="1452" t="str">
        <f>+IF(入力シート!F188="","",入力シート!F188)</f>
        <v/>
      </c>
      <c r="D15" s="1452"/>
      <c r="E15" s="1452"/>
      <c r="F15" s="1452"/>
      <c r="G15" s="1452"/>
      <c r="H15" s="1452"/>
      <c r="I15" s="1452"/>
      <c r="J15" s="1452"/>
      <c r="K15" s="365" t="str">
        <f>+IF(入力シート!J188="","",入力シート!J188)</f>
        <v/>
      </c>
      <c r="L15" s="1453" t="str">
        <f>+MID(入力シート!$BI188,入力シート!BI$182,1)</f>
        <v/>
      </c>
      <c r="M15" s="1454"/>
      <c r="N15" s="1453" t="str">
        <f>+MID(入力シート!$BI188,入力シート!BK$182,1)</f>
        <v/>
      </c>
      <c r="O15" s="1504"/>
      <c r="P15" s="1486" t="str">
        <f>+MID(入力シート!$BI188,入力シート!BM$182,1)</f>
        <v/>
      </c>
      <c r="Q15" s="1513"/>
      <c r="R15" s="1486" t="str">
        <f>+MID(入力シート!$BI188,入力シート!BO$182,1)</f>
        <v/>
      </c>
      <c r="S15" s="1487"/>
      <c r="T15" s="1447" t="str">
        <f>+MID(入力シート!$BI188,入力シート!BQ$182,1)</f>
        <v/>
      </c>
      <c r="U15" s="1487"/>
      <c r="V15" s="578" t="str">
        <f>+IF(入力シート!$Q188="","",MID(TEXT(入力シート!$Q188,"00000#"),入力シート!BI$183,1))</f>
        <v/>
      </c>
      <c r="W15" s="579" t="str">
        <f>+IF(入力シート!$Q188="","",MID(TEXT(入力シート!$Q188,"00000#"),入力シート!BJ$183,1))</f>
        <v/>
      </c>
      <c r="X15" s="579" t="str">
        <f>+IF(入力シート!$Q188="","",MID(TEXT(入力シート!$Q188,"00000#"),入力シート!BK$183,1))</f>
        <v/>
      </c>
      <c r="Y15" s="579" t="str">
        <f>+IF(入力シート!$Q188="","",MID(TEXT(入力シート!$Q188,"00000#"),入力シート!BL$183,1))</f>
        <v/>
      </c>
      <c r="Z15" s="579" t="str">
        <f>+IF(入力シート!$Q188="","",MID(TEXT(入力シート!$Q188,"00000#"),入力シート!BM$183,1))</f>
        <v/>
      </c>
      <c r="AA15" s="580" t="str">
        <f>+IF(入力シート!$Q188="","",MID(TEXT(入力シート!$Q188,"00000#"),入力シート!BN$183,1))</f>
        <v/>
      </c>
      <c r="AB15" s="1449" t="str">
        <f>+IF(入力シート!$S188="","",MID(入力シート!$S188,入力シート!BI$181,1))</f>
        <v/>
      </c>
      <c r="AC15" s="1446"/>
      <c r="AD15" s="1509" t="str">
        <f>+IF(入力シート!$S188="","",MID(入力シート!$S188,入力シート!BK$181,1))</f>
        <v/>
      </c>
      <c r="AE15" s="1510"/>
      <c r="AF15" s="1509" t="str">
        <f>+IF(入力シート!$S188="","",MID(入力シート!$S188,入力シート!BM$181,1))</f>
        <v/>
      </c>
      <c r="AG15" s="1510"/>
      <c r="AH15" s="1509" t="str">
        <f>+IF(入力シート!$S188="","",MID(入力シート!$S188,入力シート!BO$181,1))</f>
        <v/>
      </c>
      <c r="AI15" s="1510"/>
      <c r="AJ15" s="1509" t="str">
        <f>+IF(入力シート!$S188="","",MID(入力シート!$S188,入力シート!BQ$181,1))</f>
        <v/>
      </c>
      <c r="AK15" s="1510"/>
      <c r="AL15" s="1509" t="str">
        <f>+IF(入力シート!$S188="","",MID(入力シート!$S188,入力シート!BS$181,1))</f>
        <v/>
      </c>
      <c r="AM15" s="1510"/>
      <c r="AN15" s="1509" t="str">
        <f>+IF(入力シート!$S188="","",MID(入力シート!$S188,入力シート!BU$181,1))</f>
        <v/>
      </c>
      <c r="AO15" s="1510"/>
      <c r="AP15" s="1509" t="str">
        <f>+IF(入力シート!$S188="","",MID(入力シート!$S188,入力シート!BW$181,1))</f>
        <v/>
      </c>
      <c r="AQ15" s="1510"/>
      <c r="AR15" s="1509" t="str">
        <f>+IF(入力シート!$S188="","",MID(入力シート!$S188,入力シート!BY$181,1))</f>
        <v/>
      </c>
      <c r="AS15" s="1510"/>
      <c r="AT15" s="1509" t="str">
        <f>+IF(入力シート!$S188="","",MID(入力シート!$S188,入力シート!CA$181,1))</f>
        <v/>
      </c>
      <c r="AU15" s="1510"/>
      <c r="AV15" s="1509" t="str">
        <f>+IF(入力シート!$S188="","",MID(入力シート!$S188,入力シート!CC$181,1))</f>
        <v/>
      </c>
      <c r="AW15" s="1510"/>
      <c r="AX15" s="1509" t="str">
        <f>+IF(入力シート!$S188="","",MID(入力シート!$S188,入力シート!CE$181,1))</f>
        <v/>
      </c>
      <c r="AY15" s="1510"/>
      <c r="AZ15" s="1509" t="str">
        <f>+IF(入力シート!$S188="","",MID(入力シート!$S188,入力シート!CG$181,1))</f>
        <v/>
      </c>
      <c r="BA15" s="1510"/>
      <c r="BB15" s="1509" t="str">
        <f>+IF(入力シート!$S188="","",MID(入力シート!$S188,入力シート!CI$181,1))</f>
        <v/>
      </c>
      <c r="BC15" s="1510"/>
      <c r="BD15" s="1509" t="str">
        <f>+IF(入力シート!$S188="","",MID(入力シート!$S188,入力シート!CK$181,1))</f>
        <v/>
      </c>
      <c r="BE15" s="1510"/>
      <c r="BF15" s="1509" t="str">
        <f>+IF(入力シート!$S188="","",MID(入力シート!$S188,入力シート!CM$181,1))</f>
        <v/>
      </c>
      <c r="BG15" s="1510"/>
      <c r="BH15" s="1509" t="str">
        <f>+IF(入力シート!$S188="","",MID(入力シート!$S188,入力シート!CO$181,1))</f>
        <v/>
      </c>
      <c r="BI15" s="1510"/>
      <c r="BJ15" s="1511" t="str">
        <f>+IF(入力シート!$S188="","",MID(入力シート!$S188,入力シート!CQ$181,1))</f>
        <v/>
      </c>
      <c r="BK15" s="1512"/>
      <c r="BL15" s="581" t="str">
        <f>+IF(入力シート!$AG188="","",MID(TEXT(入力シート!$AG188,"00#"),入力シート!BI$183,1))</f>
        <v/>
      </c>
      <c r="BM15" s="582" t="str">
        <f>+IF(入力シート!$AG188="","",MID(TEXT(入力シート!$AG188,"00#"),入力シート!BJ$183,1))</f>
        <v/>
      </c>
      <c r="BN15" s="582" t="str">
        <f>+IF(入力シート!$AG188="","",MID(TEXT(入力シート!$AG188,"00#"),入力シート!BK$183,1))</f>
        <v/>
      </c>
      <c r="BO15" s="583" t="s">
        <v>34</v>
      </c>
      <c r="BP15" s="582" t="str">
        <f>+IF(入力シート!$AJ188="","",MID(TEXT(入力シート!$AJ188,"000#"),入力シート!BI$183,1))</f>
        <v/>
      </c>
      <c r="BQ15" s="582" t="str">
        <f>+IF(入力シート!$AJ188="","",MID(TEXT(入力シート!$AJ188,"000#"),入力シート!BJ$183,1))</f>
        <v/>
      </c>
      <c r="BR15" s="582" t="str">
        <f>+IF(入力シート!$AJ188="","",MID(TEXT(入力シート!$AJ188,"000#"),入力シート!BK$183,1))</f>
        <v/>
      </c>
      <c r="BS15" s="582" t="str">
        <f>+IF(入力シート!$AJ188="","",MID(TEXT(入力シート!$AJ188,"000#"),入力シート!BL$183,1))</f>
        <v/>
      </c>
      <c r="BT15" s="1444" t="str">
        <f>+IF(入力シート!$AL188="","",MID(入力シート!$AL188,入力シート!BI$181,1))</f>
        <v/>
      </c>
      <c r="BU15" s="1445"/>
      <c r="BV15" s="1435" t="str">
        <f>+IF(入力シート!$AL188="","",MID(入力シート!$AL188,入力シート!BK$181,1))</f>
        <v/>
      </c>
      <c r="BW15" s="1436"/>
      <c r="BX15" s="1435" t="str">
        <f>+IF(入力シート!$AL188="","",MID(入力シート!$AL188,入力シート!BM$181,1))</f>
        <v/>
      </c>
      <c r="BY15" s="1436"/>
      <c r="BZ15" s="1437" t="str">
        <f>+IF(入力シート!$AL188="","",MID(入力シート!$AL188,入力シート!BO$181,1))</f>
        <v/>
      </c>
      <c r="CA15" s="1438"/>
      <c r="CB15" s="1435" t="str">
        <f>+IF(入力シート!$AL188="","",MID(入力シート!$AL188,入力シート!BQ$181,1))</f>
        <v/>
      </c>
      <c r="CC15" s="1436"/>
      <c r="CD15" s="1435" t="str">
        <f>+IF(入力シート!$AL188="","",MID(入力シート!$AL188,入力シート!BS$181,1))</f>
        <v/>
      </c>
      <c r="CE15" s="1436"/>
      <c r="CF15" s="1437" t="str">
        <f>+IF(入力シート!$AL188="","",MID(入力シート!$AL188,入力シート!BU$181,1))</f>
        <v/>
      </c>
      <c r="CG15" s="1438"/>
      <c r="CH15" s="1435" t="str">
        <f>+IF(入力シート!$AL188="","",MID(入力シート!$AL188,入力シート!BW$181,1))</f>
        <v/>
      </c>
      <c r="CI15" s="1477"/>
      <c r="DB15" s="643">
        <f>+SUM(DD15:FV16)</f>
        <v>0</v>
      </c>
      <c r="DC15" s="436"/>
      <c r="DD15" s="436">
        <f>IF(ISERROR(VLOOKUP(AB15,'環境依存文字（電子入札利用不可）'!$A:$A,1,FALSE))=TRUE,IF(SUBSTITUTE(AB15,"　","")="",0,IF($CV$3&lt;=CODE(AB15),IF(AND($DB$3&lt;=CODE(AB15),CODE(AB15)&lt;=$DD$3),0,IF(AND($DG$3&lt;=CODE(AB15),CODE(AB15)&lt;=$DI$3),0,1)),0)),1)</f>
        <v>0</v>
      </c>
      <c r="DE15" s="436"/>
      <c r="DF15" s="436">
        <f>IF(ISERROR(VLOOKUP(AD15,'環境依存文字（電子入札利用不可）'!$A:$A,1,FALSE))=TRUE,IF(SUBSTITUTE(AD15,"　","")="",0,IF($CV$3&lt;=CODE(AD15),IF(AND($DB$3&lt;=CODE(AD15),CODE(AD15)&lt;=$DD$3),0,IF(AND($DG$3&lt;=CODE(AD15),CODE(AD15)&lt;=$DI$3),0,1)),0)),1)</f>
        <v>0</v>
      </c>
      <c r="DG15" s="436"/>
      <c r="DH15" s="436">
        <f>IF(ISERROR(VLOOKUP(AF15,'環境依存文字（電子入札利用不可）'!$A:$A,1,FALSE))=TRUE,IF(SUBSTITUTE(AF15,"　","")="",0,IF($CV$3&lt;=CODE(AF15),IF(AND($DB$3&lt;=CODE(AF15),CODE(AF15)&lt;=$DD$3),0,IF(AND($DG$3&lt;=CODE(AF15),CODE(AF15)&lt;=$DI$3),0,1)),0)),1)</f>
        <v>0</v>
      </c>
      <c r="DI15" s="436"/>
      <c r="DJ15" s="436">
        <f>IF(ISERROR(VLOOKUP(AH15,'環境依存文字（電子入札利用不可）'!$A:$A,1,FALSE))=TRUE,IF(SUBSTITUTE(AH15,"　","")="",0,IF($CV$3&lt;=CODE(AH15),IF(AND($DB$3&lt;=CODE(AH15),CODE(AH15)&lt;=$DD$3),0,IF(AND($DG$3&lt;=CODE(AH15),CODE(AH15)&lt;=$DI$3),0,1)),0)),1)</f>
        <v>0</v>
      </c>
      <c r="DK15" s="436"/>
      <c r="DL15" s="436">
        <f>IF(ISERROR(VLOOKUP(AJ15,'環境依存文字（電子入札利用不可）'!$A:$A,1,FALSE))=TRUE,IF(SUBSTITUTE(AJ15,"　","")="",0,IF($CV$3&lt;=CODE(AJ15),IF(AND($DB$3&lt;=CODE(AJ15),CODE(AJ15)&lt;=$DD$3),0,IF(AND($DG$3&lt;=CODE(AJ15),CODE(AJ15)&lt;=$DI$3),0,1)),0)),1)</f>
        <v>0</v>
      </c>
      <c r="DM15" s="436"/>
      <c r="DN15" s="436">
        <f>IF(ISERROR(VLOOKUP(AL15,'環境依存文字（電子入札利用不可）'!$A:$A,1,FALSE))=TRUE,IF(SUBSTITUTE(AL15,"　","")="",0,IF($CV$3&lt;=CODE(AL15),IF(AND($DB$3&lt;=CODE(AL15),CODE(AL15)&lt;=$DD$3),0,IF(AND($DG$3&lt;=CODE(AL15),CODE(AL15)&lt;=$DI$3),0,1)),0)),1)</f>
        <v>0</v>
      </c>
      <c r="DO15" s="436"/>
      <c r="DP15" s="436">
        <f>IF(ISERROR(VLOOKUP(AN15,'環境依存文字（電子入札利用不可）'!$A:$A,1,FALSE))=TRUE,IF(SUBSTITUTE(AN15,"　","")="",0,IF($CV$3&lt;=CODE(AN15),IF(AND($DB$3&lt;=CODE(AN15),CODE(AN15)&lt;=$DD$3),0,IF(AND($DG$3&lt;=CODE(AN15),CODE(AN15)&lt;=$DI$3),0,1)),0)),1)</f>
        <v>0</v>
      </c>
      <c r="DQ15" s="436"/>
      <c r="DR15" s="436">
        <f>IF(ISERROR(VLOOKUP(AP15,'環境依存文字（電子入札利用不可）'!$A:$A,1,FALSE))=TRUE,IF(SUBSTITUTE(AP15,"　","")="",0,IF($CV$3&lt;=CODE(AP15),IF(AND($DB$3&lt;=CODE(AP15),CODE(AP15)&lt;=$DD$3),0,IF(AND($DG$3&lt;=CODE(AP15),CODE(AP15)&lt;=$DI$3),0,1)),0)),1)</f>
        <v>0</v>
      </c>
      <c r="DS15" s="436"/>
      <c r="DT15" s="436">
        <f>IF(ISERROR(VLOOKUP(AR15,'環境依存文字（電子入札利用不可）'!$A:$A,1,FALSE))=TRUE,IF(SUBSTITUTE(AR15,"　","")="",0,IF($CV$3&lt;=CODE(AR15),IF(AND($DB$3&lt;=CODE(AR15),CODE(AR15)&lt;=$DD$3),0,IF(AND($DG$3&lt;=CODE(AR15),CODE(AR15)&lt;=$DI$3),0,1)),0)),1)</f>
        <v>0</v>
      </c>
      <c r="DU15" s="436"/>
      <c r="DV15" s="436">
        <f>IF(ISERROR(VLOOKUP(AT15,'環境依存文字（電子入札利用不可）'!$A:$A,1,FALSE))=TRUE,IF(SUBSTITUTE(AT15,"　","")="",0,IF($CV$3&lt;=CODE(AT15),IF(AND($DB$3&lt;=CODE(AT15),CODE(AT15)&lt;=$DD$3),0,IF(AND($DG$3&lt;=CODE(AT15),CODE(AT15)&lt;=$DI$3),0,1)),0)),1)</f>
        <v>0</v>
      </c>
      <c r="DW15" s="436"/>
      <c r="DX15" s="436">
        <f>IF(ISERROR(VLOOKUP(AV15,'環境依存文字（電子入札利用不可）'!$A:$A,1,FALSE))=TRUE,IF(SUBSTITUTE(AV15,"　","")="",0,IF($CV$3&lt;=CODE(AV15),IF(AND($DB$3&lt;=CODE(AV15),CODE(AV15)&lt;=$DD$3),0,IF(AND($DG$3&lt;=CODE(AV15),CODE(AV15)&lt;=$DI$3),0,1)),0)),1)</f>
        <v>0</v>
      </c>
      <c r="DY15" s="436"/>
      <c r="DZ15" s="436">
        <f>IF(ISERROR(VLOOKUP(AX15,'環境依存文字（電子入札利用不可）'!$A:$A,1,FALSE))=TRUE,IF(SUBSTITUTE(AX15,"　","")="",0,IF($CV$3&lt;=CODE(AX15),IF(AND($DB$3&lt;=CODE(AX15),CODE(AX15)&lt;=$DD$3),0,IF(AND($DG$3&lt;=CODE(AX15),CODE(AX15)&lt;=$DI$3),0,1)),0)),1)</f>
        <v>0</v>
      </c>
      <c r="EA15" s="436"/>
      <c r="EB15" s="436">
        <f>IF(ISERROR(VLOOKUP(AZ15,'環境依存文字（電子入札利用不可）'!$A:$A,1,FALSE))=TRUE,IF(SUBSTITUTE(AZ15,"　","")="",0,IF($CV$3&lt;=CODE(AZ15),IF(AND($DB$3&lt;=CODE(AZ15),CODE(AZ15)&lt;=$DD$3),0,IF(AND($DG$3&lt;=CODE(AZ15),CODE(AZ15)&lt;=$DI$3),0,1)),0)),1)</f>
        <v>0</v>
      </c>
      <c r="EC15" s="436"/>
      <c r="ED15" s="436">
        <f>IF(ISERROR(VLOOKUP(BB15,'環境依存文字（電子入札利用不可）'!$A:$A,1,FALSE))=TRUE,IF(SUBSTITUTE(BB15,"　","")="",0,IF($CV$3&lt;=CODE(BB15),IF(AND($DB$3&lt;=CODE(BB15),CODE(BB15)&lt;=$DD$3),0,IF(AND($DG$3&lt;=CODE(BB15),CODE(BB15)&lt;=$DI$3),0,1)),0)),1)</f>
        <v>0</v>
      </c>
      <c r="EE15" s="436"/>
      <c r="EF15" s="436">
        <f>IF(ISERROR(VLOOKUP(BD15,'環境依存文字（電子入札利用不可）'!$A:$A,1,FALSE))=TRUE,IF(SUBSTITUTE(BD15,"　","")="",0,IF($CV$3&lt;=CODE(BD15),IF(AND($DB$3&lt;=CODE(BD15),CODE(BD15)&lt;=$DD$3),0,IF(AND($DG$3&lt;=CODE(BD15),CODE(BD15)&lt;=$DI$3),0,1)),0)),1)</f>
        <v>0</v>
      </c>
      <c r="EG15" s="436"/>
      <c r="EH15" s="436">
        <f>IF(ISERROR(VLOOKUP(BF15,'環境依存文字（電子入札利用不可）'!$A:$A,1,FALSE))=TRUE,IF(SUBSTITUTE(BF15,"　","")="",0,IF($CV$3&lt;=CODE(BF15),IF(AND($DB$3&lt;=CODE(BF15),CODE(BF15)&lt;=$DD$3),0,IF(AND($DG$3&lt;=CODE(BF15),CODE(BF15)&lt;=$DI$3),0,1)),0)),1)</f>
        <v>0</v>
      </c>
      <c r="EI15" s="436"/>
      <c r="EJ15" s="436">
        <f>IF(ISERROR(VLOOKUP(BH15,'環境依存文字（電子入札利用不可）'!$A:$A,1,FALSE))=TRUE,IF(SUBSTITUTE(BH15,"　","")="",0,IF($CV$3&lt;=CODE(BH15),IF(AND($DB$3&lt;=CODE(BH15),CODE(BH15)&lt;=$DD$3),0,IF(AND($DG$3&lt;=CODE(BH15),CODE(BH15)&lt;=$DI$3),0,1)),0)),1)</f>
        <v>0</v>
      </c>
      <c r="EK15" s="436"/>
      <c r="EL15" s="436">
        <f>IF(ISERROR(VLOOKUP(BJ15,'環境依存文字（電子入札利用不可）'!$A:$A,1,FALSE))=TRUE,IF(SUBSTITUTE(BJ15,"　","")="",0,IF($CV$3&lt;=CODE(BJ15),IF(AND($DB$3&lt;=CODE(BJ15),CODE(BJ15)&lt;=$DD$3),0,IF(AND($DG$3&lt;=CODE(BJ15),CODE(BJ15)&lt;=$DI$3),0,1)),0)),1)</f>
        <v>0</v>
      </c>
      <c r="EM15" s="436"/>
      <c r="EN15" s="436">
        <f>IF(ISERROR(VLOOKUP(BL15,'環境依存文字（電子入札利用不可）'!$A:$A,1,FALSE))=TRUE,IF(SUBSTITUTE(BL15,"　","")="",0,IF($CV$3&lt;=CODE(BL15),IF(AND($DB$3&lt;=CODE(BL15),CODE(BL15)&lt;=$DD$3),0,IF(AND($DG$3&lt;=CODE(BL15),CODE(BL15)&lt;=$DI$3),0,1)),0)),1)</f>
        <v>0</v>
      </c>
      <c r="EO15" s="436"/>
      <c r="EP15" s="436">
        <f>IF(ISERROR(VLOOKUP(BN15,'環境依存文字（電子入札利用不可）'!$A:$A,1,FALSE))=TRUE,IF(SUBSTITUTE(BN15,"　","")="",0,IF($CV$3&lt;=CODE(BN15),IF(AND($DB$3&lt;=CODE(BN15),CODE(BN15)&lt;=$DD$3),0,IF(AND($DG$3&lt;=CODE(BN15),CODE(BN15)&lt;=$DI$3),0,1)),0)),1)</f>
        <v>0</v>
      </c>
      <c r="EQ15" s="436"/>
      <c r="ER15" s="436">
        <f>IF(ISERROR(VLOOKUP(BP15,'環境依存文字（電子入札利用不可）'!$A:$A,1,FALSE))=TRUE,IF(SUBSTITUTE(BP15,"　","")="",0,IF($CV$3&lt;=CODE(BP15),IF(AND($DB$3&lt;=CODE(BP15),CODE(BP15)&lt;=$DD$3),0,IF(AND($DG$3&lt;=CODE(BP15),CODE(BP15)&lt;=$DI$3),0,1)),0)),1)</f>
        <v>0</v>
      </c>
      <c r="ES15" s="436"/>
      <c r="ET15" s="436">
        <f>IF(ISERROR(VLOOKUP(BR15,'環境依存文字（電子入札利用不可）'!$A:$A,1,FALSE))=TRUE,IF(SUBSTITUTE(BR15,"　","")="",0,IF($CV$3&lt;=CODE(BR15),IF(AND($DB$3&lt;=CODE(BR15),CODE(BR15)&lt;=$DD$3),0,IF(AND($DG$3&lt;=CODE(BR15),CODE(BR15)&lt;=$DI$3),0,1)),0)),1)</f>
        <v>0</v>
      </c>
      <c r="EU15" s="436"/>
      <c r="EV15" s="436">
        <f>IF(ISERROR(VLOOKUP(BT15,'環境依存文字（電子入札利用不可）'!$A:$A,1,FALSE))=TRUE,IF(SUBSTITUTE(BT15,"　","")="",0,IF($CV$3&lt;=CODE(BT15),IF(AND($DB$3&lt;=CODE(BT15),CODE(BT15)&lt;=$DD$3),0,IF(AND($DG$3&lt;=CODE(BT15),CODE(BT15)&lt;=$DI$3),0,1)),0)),1)</f>
        <v>0</v>
      </c>
      <c r="EW15" s="436"/>
      <c r="EX15" s="436">
        <f>IF(ISERROR(VLOOKUP(BV15,'環境依存文字（電子入札利用不可）'!$A:$A,1,FALSE))=TRUE,IF(SUBSTITUTE(BV15,"　","")="",0,IF($CV$3&lt;=CODE(BV15),IF(AND($DB$3&lt;=CODE(BV15),CODE(BV15)&lt;=$DD$3),0,IF(AND($DG$3&lt;=CODE(BV15),CODE(BV15)&lt;=$DI$3),0,1)),0)),1)</f>
        <v>0</v>
      </c>
      <c r="EY15" s="436"/>
      <c r="EZ15" s="436">
        <f>IF(ISERROR(VLOOKUP(BX15,'環境依存文字（電子入札利用不可）'!$A:$A,1,FALSE))=TRUE,IF(SUBSTITUTE(BX15,"　","")="",0,IF($CV$3&lt;=CODE(BX15),IF(AND($DB$3&lt;=CODE(BX15),CODE(BX15)&lt;=$DD$3),0,IF(AND($DG$3&lt;=CODE(BX15),CODE(BX15)&lt;=$DI$3),0,1)),0)),1)</f>
        <v>0</v>
      </c>
      <c r="FA15" s="436"/>
      <c r="FB15" s="436">
        <f>IF(ISERROR(VLOOKUP(BZ15,'環境依存文字（電子入札利用不可）'!$A:$A,1,FALSE))=TRUE,IF(SUBSTITUTE(BZ15,"　","")="",0,IF($CV$3&lt;=CODE(BZ15),IF(AND($DB$3&lt;=CODE(BZ15),CODE(BZ15)&lt;=$DD$3),0,IF(AND($DG$3&lt;=CODE(BZ15),CODE(BZ15)&lt;=$DI$3),0,1)),0)),1)</f>
        <v>0</v>
      </c>
      <c r="FC15" s="436"/>
      <c r="FD15" s="436"/>
      <c r="FE15" s="436"/>
      <c r="FF15" s="436"/>
      <c r="FG15" s="436"/>
      <c r="FH15" s="436"/>
      <c r="FI15" s="436"/>
      <c r="FJ15" s="436"/>
    </row>
    <row r="16" spans="1:166" s="436" customFormat="1" ht="23.25" customHeight="1" thickBot="1">
      <c r="B16" s="1451"/>
      <c r="C16" s="1491" t="str">
        <f>+IF(入力シート!F189="","",入力シート!F189)</f>
        <v/>
      </c>
      <c r="D16" s="1492"/>
      <c r="E16" s="1492"/>
      <c r="F16" s="1492"/>
      <c r="G16" s="1492"/>
      <c r="H16" s="1492"/>
      <c r="I16" s="1492"/>
      <c r="J16" s="1493"/>
      <c r="K16" s="362" t="str">
        <f>+IF(入力シート!J189="","",入力シート!J189)</f>
        <v/>
      </c>
      <c r="L16" s="1429" t="str">
        <f>+MID(入力シート!$BI189,入力シート!BI$182,1)</f>
        <v/>
      </c>
      <c r="M16" s="1430"/>
      <c r="N16" s="1494" t="str">
        <f>+MID(入力シート!$BI189,入力シート!BK$182,1)</f>
        <v/>
      </c>
      <c r="O16" s="1495"/>
      <c r="P16" s="1432" t="str">
        <f>+MID(入力シート!$BI189,入力シート!BM$182,1)</f>
        <v/>
      </c>
      <c r="Q16" s="1432"/>
      <c r="R16" s="1433" t="str">
        <f>+MID(入力シート!$BI189,入力シート!BO$182,1)</f>
        <v/>
      </c>
      <c r="S16" s="1434"/>
      <c r="T16" s="1429" t="str">
        <f>+MID(入力シート!$BI189,入力シート!BQ$182,1)</f>
        <v/>
      </c>
      <c r="U16" s="1430"/>
      <c r="V16" s="584" t="str">
        <f>+IF(入力シート!$Q189="","",MID(TEXT(入力シート!$Q189,"00000#"),入力シート!BI$183,1))</f>
        <v/>
      </c>
      <c r="W16" s="585" t="str">
        <f>+IF(入力シート!$Q189="","",MID(TEXT(入力シート!$Q189,"00000#"),入力シート!BJ$183,1))</f>
        <v/>
      </c>
      <c r="X16" s="585" t="str">
        <f>+IF(入力シート!$Q189="","",MID(TEXT(入力シート!$Q189,"00000#"),入力シート!BK$183,1))</f>
        <v/>
      </c>
      <c r="Y16" s="585" t="str">
        <f>+IF(入力シート!$Q189="","",MID(TEXT(入力シート!$Q189,"00000#"),入力シート!BL$183,1))</f>
        <v/>
      </c>
      <c r="Z16" s="585" t="str">
        <f>+IF(入力シート!$Q189="","",MID(TEXT(入力シート!$Q189,"00000#"),入力シート!BM$183,1))</f>
        <v/>
      </c>
      <c r="AA16" s="586" t="str">
        <f>+IF(入力シート!$Q189="","",MID(TEXT(入力シート!$Q189,"00000#"),入力シート!BN$183,1))</f>
        <v/>
      </c>
      <c r="AB16" s="1424" t="str">
        <f>+IF(入力シート!$S188="","",MID(入力シート!$S188,入力シート!CS$181,1))</f>
        <v/>
      </c>
      <c r="AC16" s="1421"/>
      <c r="AD16" s="1505" t="str">
        <f>+IF(入力シート!$S188="","",MID(入力シート!$S188,入力シート!CU$181,1))</f>
        <v/>
      </c>
      <c r="AE16" s="1506"/>
      <c r="AF16" s="1505" t="str">
        <f>+IF(入力シート!$S188="","",MID(入力シート!$S188,入力シート!CW$181,1))</f>
        <v/>
      </c>
      <c r="AG16" s="1506"/>
      <c r="AH16" s="1505" t="str">
        <f>+IF(入力シート!$S188="","",MID(入力シート!$S188,入力シート!CY$181,1))</f>
        <v/>
      </c>
      <c r="AI16" s="1506"/>
      <c r="AJ16" s="1505" t="str">
        <f>+IF(入力シート!$S188="","",MID(入力シート!$S188,入力シート!DA$181,1))</f>
        <v/>
      </c>
      <c r="AK16" s="1506"/>
      <c r="AL16" s="1505" t="str">
        <f>+IF(入力シート!$S188="","",MID(入力シート!$S188,入力シート!DC$181,1))</f>
        <v/>
      </c>
      <c r="AM16" s="1506"/>
      <c r="AN16" s="1505" t="str">
        <f>+IF(入力シート!$S188="","",MID(入力シート!$S188,入力シート!DE$181,1))</f>
        <v/>
      </c>
      <c r="AO16" s="1506"/>
      <c r="AP16" s="1505" t="str">
        <f>+IF(入力シート!$S188="","",MID(入力シート!$S188,入力シート!DG$181,1))</f>
        <v/>
      </c>
      <c r="AQ16" s="1506"/>
      <c r="AR16" s="1505" t="str">
        <f>+IF(入力シート!$S188="","",MID(入力シート!$S188,入力シート!DI$181,1))</f>
        <v/>
      </c>
      <c r="AS16" s="1506"/>
      <c r="AT16" s="1505" t="str">
        <f>+IF(入力シート!$S188="","",MID(入力シート!$S188,入力シート!DK$181,1))</f>
        <v/>
      </c>
      <c r="AU16" s="1506"/>
      <c r="AV16" s="1505" t="str">
        <f>+IF(入力シート!$S188="","",MID(入力シート!$S188,入力シート!DM$181,1))</f>
        <v/>
      </c>
      <c r="AW16" s="1506"/>
      <c r="AX16" s="1505" t="str">
        <f>+IF(入力シート!$S188="","",MID(入力シート!$S188,入力シート!DO$181,1))</f>
        <v/>
      </c>
      <c r="AY16" s="1506"/>
      <c r="AZ16" s="1505" t="str">
        <f>+IF(入力シート!$S188="","",MID(入力シート!$S188,入力シート!DQ$181,1))</f>
        <v/>
      </c>
      <c r="BA16" s="1506"/>
      <c r="BB16" s="1505" t="str">
        <f>+IF(入力シート!$S188="","",MID(入力シート!$S188,入力シート!DS$181,1))</f>
        <v/>
      </c>
      <c r="BC16" s="1506"/>
      <c r="BD16" s="1505" t="str">
        <f>+IF(入力シート!$S188="","",MID(入力シート!$S188,入力シート!DU$181,1))</f>
        <v/>
      </c>
      <c r="BE16" s="1506"/>
      <c r="BF16" s="1505" t="str">
        <f>+IF(入力シート!$S188="","",MID(入力シート!$S188,入力シート!DW$181,1))</f>
        <v/>
      </c>
      <c r="BG16" s="1506"/>
      <c r="BH16" s="1505" t="str">
        <f>+IF(入力シート!$S188="","",MID(入力シート!$S188,入力シート!DY$181,1))</f>
        <v/>
      </c>
      <c r="BI16" s="1506"/>
      <c r="BJ16" s="1507" t="str">
        <f>+IF(入力シート!$S188="","",MID(入力シート!$S188,入力シート!EA$181,1))</f>
        <v/>
      </c>
      <c r="BK16" s="1508"/>
      <c r="BL16" s="1417" t="str">
        <f>+IF(入力シート!$BJ188="","",MID(入力シート!$BJ188,入力シート!BI$181,1))</f>
        <v>　</v>
      </c>
      <c r="BM16" s="1418"/>
      <c r="BN16" s="1413" t="str">
        <f>+IF(入力シート!$BJ188="","",MID(入力シート!$BJ188,入力シート!BK$181,1))</f>
        <v/>
      </c>
      <c r="BO16" s="1414"/>
      <c r="BP16" s="1419" t="str">
        <f>+IF(入力シート!$BJ188="","",MID(入力シート!$BJ188,入力シート!BM$181,1))</f>
        <v/>
      </c>
      <c r="BQ16" s="1420"/>
      <c r="BR16" s="1413" t="str">
        <f>+IF(入力シート!$BJ188="","",MID(入力シート!$BJ188,入力シート!BO$181,1))</f>
        <v/>
      </c>
      <c r="BS16" s="1414"/>
      <c r="BT16" s="1413" t="str">
        <f>+IF(入力シート!$BJ188="","",MID(入力シート!$BJ188,入力シート!BQ$181,1))</f>
        <v/>
      </c>
      <c r="BU16" s="1414"/>
      <c r="BV16" s="1419" t="str">
        <f>+IF(入力シート!$BJ188="","",MID(入力シート!$BJ188,入力シート!BS$181,1))</f>
        <v/>
      </c>
      <c r="BW16" s="1420"/>
      <c r="BX16" s="1413" t="str">
        <f>+IF(入力シート!$BJ188="","",MID(入力シート!$BJ188,入力シート!BU$181,1))</f>
        <v/>
      </c>
      <c r="BY16" s="1414"/>
      <c r="BZ16" s="1413" t="str">
        <f>+IF(入力シート!$BJ188="","",MID(入力シート!$BJ188,入力シート!BW$181,1))</f>
        <v/>
      </c>
      <c r="CA16" s="1414"/>
      <c r="CB16" s="1413" t="str">
        <f>+IF(入力シート!$BJ188="","",MID(入力シート!$BJ188,入力シート!BY$181,1))</f>
        <v/>
      </c>
      <c r="CC16" s="1414"/>
      <c r="CD16" s="1413" t="str">
        <f>+IF(入力シート!$BJ188="","",MID(入力シート!$BJ188,入力シート!CA$181,1))</f>
        <v/>
      </c>
      <c r="CE16" s="1414"/>
      <c r="CF16" s="1413" t="str">
        <f>+IF(入力シート!$BJ188="","",MID(入力シート!$BJ188,入力シート!CC$181,1))</f>
        <v/>
      </c>
      <c r="CG16" s="1414"/>
      <c r="CH16" s="1413" t="str">
        <f>+IF(入力シート!$BJ188="","",MID(入力シート!$BJ188,入力シート!CE$181,1))</f>
        <v/>
      </c>
      <c r="CI16" s="1471"/>
      <c r="CJ16" s="442"/>
      <c r="DD16" s="436">
        <f>IF(ISERROR(VLOOKUP(AB16,'環境依存文字（電子入札利用不可）'!$A:$A,1,FALSE))=TRUE,IF(SUBSTITUTE(AB16,"　","")="",0,IF($CV$3&lt;=CODE(AB16),IF(AND($DB$3&lt;=CODE(AB16),CODE(AB16)&lt;=$DD$3),0,IF(AND($DG$3&lt;=CODE(AB16),CODE(AB16)&lt;=$DI$3),0,1)),0)),1)</f>
        <v>0</v>
      </c>
      <c r="DF16" s="436">
        <f>IF(ISERROR(VLOOKUP(AD16,'環境依存文字（電子入札利用不可）'!$A:$A,1,FALSE))=TRUE,IF(SUBSTITUTE(AD16,"　","")="",0,IF($CV$3&lt;=CODE(AD16),IF(AND($DB$3&lt;=CODE(AD16),CODE(AD16)&lt;=$DD$3),0,IF(AND($DG$3&lt;=CODE(AD16),CODE(AD16)&lt;=$DI$3),0,1)),0)),1)</f>
        <v>0</v>
      </c>
      <c r="DH16" s="436">
        <f>IF(ISERROR(VLOOKUP(AF16,'環境依存文字（電子入札利用不可）'!$A:$A,1,FALSE))=TRUE,IF(SUBSTITUTE(AF16,"　","")="",0,IF($CV$3&lt;=CODE(AF16),IF(AND($DB$3&lt;=CODE(AF16),CODE(AF16)&lt;=$DD$3),0,IF(AND($DG$3&lt;=CODE(AF16),CODE(AF16)&lt;=$DI$3),0,1)),0)),1)</f>
        <v>0</v>
      </c>
      <c r="DJ16" s="436">
        <f>IF(ISERROR(VLOOKUP(AH16,'環境依存文字（電子入札利用不可）'!$A:$A,1,FALSE))=TRUE,IF(SUBSTITUTE(AH16,"　","")="",0,IF($CV$3&lt;=CODE(AH16),IF(AND($DB$3&lt;=CODE(AH16),CODE(AH16)&lt;=$DD$3),0,IF(AND($DG$3&lt;=CODE(AH16),CODE(AH16)&lt;=$DI$3),0,1)),0)),1)</f>
        <v>0</v>
      </c>
      <c r="DL16" s="436">
        <f>IF(ISERROR(VLOOKUP(AJ16,'環境依存文字（電子入札利用不可）'!$A:$A,1,FALSE))=TRUE,IF(SUBSTITUTE(AJ16,"　","")="",0,IF($CV$3&lt;=CODE(AJ16),IF(AND($DB$3&lt;=CODE(AJ16),CODE(AJ16)&lt;=$DD$3),0,IF(AND($DG$3&lt;=CODE(AJ16),CODE(AJ16)&lt;=$DI$3),0,1)),0)),1)</f>
        <v>0</v>
      </c>
      <c r="DN16" s="436">
        <f>IF(ISERROR(VLOOKUP(AL16,'環境依存文字（電子入札利用不可）'!$A:$A,1,FALSE))=TRUE,IF(SUBSTITUTE(AL16,"　","")="",0,IF($CV$3&lt;=CODE(AL16),IF(AND($DB$3&lt;=CODE(AL16),CODE(AL16)&lt;=$DD$3),0,IF(AND($DG$3&lt;=CODE(AL16),CODE(AL16)&lt;=$DI$3),0,1)),0)),1)</f>
        <v>0</v>
      </c>
      <c r="DP16" s="436">
        <f>IF(ISERROR(VLOOKUP(AN16,'環境依存文字（電子入札利用不可）'!$A:$A,1,FALSE))=TRUE,IF(SUBSTITUTE(AN16,"　","")="",0,IF($CV$3&lt;=CODE(AN16),IF(AND($DB$3&lt;=CODE(AN16),CODE(AN16)&lt;=$DD$3),0,IF(AND($DG$3&lt;=CODE(AN16),CODE(AN16)&lt;=$DI$3),0,1)),0)),1)</f>
        <v>0</v>
      </c>
      <c r="DR16" s="436">
        <f>IF(ISERROR(VLOOKUP(AP16,'環境依存文字（電子入札利用不可）'!$A:$A,1,FALSE))=TRUE,IF(SUBSTITUTE(AP16,"　","")="",0,IF($CV$3&lt;=CODE(AP16),IF(AND($DB$3&lt;=CODE(AP16),CODE(AP16)&lt;=$DD$3),0,IF(AND($DG$3&lt;=CODE(AP16),CODE(AP16)&lt;=$DI$3),0,1)),0)),1)</f>
        <v>0</v>
      </c>
      <c r="DT16" s="436">
        <f>IF(ISERROR(VLOOKUP(AR16,'環境依存文字（電子入札利用不可）'!$A:$A,1,FALSE))=TRUE,IF(SUBSTITUTE(AR16,"　","")="",0,IF($CV$3&lt;=CODE(AR16),IF(AND($DB$3&lt;=CODE(AR16),CODE(AR16)&lt;=$DD$3),0,IF(AND($DG$3&lt;=CODE(AR16),CODE(AR16)&lt;=$DI$3),0,1)),0)),1)</f>
        <v>0</v>
      </c>
      <c r="DV16" s="436">
        <f>IF(ISERROR(VLOOKUP(AT16,'環境依存文字（電子入札利用不可）'!$A:$A,1,FALSE))=TRUE,IF(SUBSTITUTE(AT16,"　","")="",0,IF($CV$3&lt;=CODE(AT16),IF(AND($DB$3&lt;=CODE(AT16),CODE(AT16)&lt;=$DD$3),0,IF(AND($DG$3&lt;=CODE(AT16),CODE(AT16)&lt;=$DI$3),0,1)),0)),1)</f>
        <v>0</v>
      </c>
      <c r="DX16" s="436">
        <f>IF(ISERROR(VLOOKUP(AV16,'環境依存文字（電子入札利用不可）'!$A:$A,1,FALSE))=TRUE,IF(SUBSTITUTE(AV16,"　","")="",0,IF($CV$3&lt;=CODE(AV16),IF(AND($DB$3&lt;=CODE(AV16),CODE(AV16)&lt;=$DD$3),0,IF(AND($DG$3&lt;=CODE(AV16),CODE(AV16)&lt;=$DI$3),0,1)),0)),1)</f>
        <v>0</v>
      </c>
      <c r="DZ16" s="436">
        <f>IF(ISERROR(VLOOKUP(AX16,'環境依存文字（電子入札利用不可）'!$A:$A,1,FALSE))=TRUE,IF(SUBSTITUTE(AX16,"　","")="",0,IF($CV$3&lt;=CODE(AX16),IF(AND($DB$3&lt;=CODE(AX16),CODE(AX16)&lt;=$DD$3),0,IF(AND($DG$3&lt;=CODE(AX16),CODE(AX16)&lt;=$DI$3),0,1)),0)),1)</f>
        <v>0</v>
      </c>
      <c r="EB16" s="436">
        <f>IF(ISERROR(VLOOKUP(AZ16,'環境依存文字（電子入札利用不可）'!$A:$A,1,FALSE))=TRUE,IF(SUBSTITUTE(AZ16,"　","")="",0,IF($CV$3&lt;=CODE(AZ16),IF(AND($DB$3&lt;=CODE(AZ16),CODE(AZ16)&lt;=$DD$3),0,IF(AND($DG$3&lt;=CODE(AZ16),CODE(AZ16)&lt;=$DI$3),0,1)),0)),1)</f>
        <v>0</v>
      </c>
      <c r="ED16" s="436">
        <f>IF(ISERROR(VLOOKUP(BB16,'環境依存文字（電子入札利用不可）'!$A:$A,1,FALSE))=TRUE,IF(SUBSTITUTE(BB16,"　","")="",0,IF($CV$3&lt;=CODE(BB16),IF(AND($DB$3&lt;=CODE(BB16),CODE(BB16)&lt;=$DD$3),0,IF(AND($DG$3&lt;=CODE(BB16),CODE(BB16)&lt;=$DI$3),0,1)),0)),1)</f>
        <v>0</v>
      </c>
      <c r="EF16" s="436">
        <f>IF(ISERROR(VLOOKUP(BD16,'環境依存文字（電子入札利用不可）'!$A:$A,1,FALSE))=TRUE,IF(SUBSTITUTE(BD16,"　","")="",0,IF($CV$3&lt;=CODE(BD16),IF(AND($DB$3&lt;=CODE(BD16),CODE(BD16)&lt;=$DD$3),0,IF(AND($DG$3&lt;=CODE(BD16),CODE(BD16)&lt;=$DI$3),0,1)),0)),1)</f>
        <v>0</v>
      </c>
      <c r="EH16" s="436">
        <f>IF(ISERROR(VLOOKUP(BF16,'環境依存文字（電子入札利用不可）'!$A:$A,1,FALSE))=TRUE,IF(SUBSTITUTE(BF16,"　","")="",0,IF($CV$3&lt;=CODE(BF16),IF(AND($DB$3&lt;=CODE(BF16),CODE(BF16)&lt;=$DD$3),0,IF(AND($DG$3&lt;=CODE(BF16),CODE(BF16)&lt;=$DI$3),0,1)),0)),1)</f>
        <v>0</v>
      </c>
      <c r="EJ16" s="436">
        <f>IF(ISERROR(VLOOKUP(BH16,'環境依存文字（電子入札利用不可）'!$A:$A,1,FALSE))=TRUE,IF(SUBSTITUTE(BH16,"　","")="",0,IF($CV$3&lt;=CODE(BH16),IF(AND($DB$3&lt;=CODE(BH16),CODE(BH16)&lt;=$DD$3),0,IF(AND($DG$3&lt;=CODE(BH16),CODE(BH16)&lt;=$DI$3),0,1)),0)),1)</f>
        <v>0</v>
      </c>
      <c r="EL16" s="436">
        <f>IF(ISERROR(VLOOKUP(BJ16,'環境依存文字（電子入札利用不可）'!$A:$A,1,FALSE))=TRUE,IF(SUBSTITUTE(BJ16,"　","")="",0,IF($CV$3&lt;=CODE(BJ16),IF(AND($DB$3&lt;=CODE(BJ16),CODE(BJ16)&lt;=$DD$3),0,IF(AND($DG$3&lt;=CODE(BJ16),CODE(BJ16)&lt;=$DI$3),0,1)),0)),1)</f>
        <v>0</v>
      </c>
      <c r="EN16" s="436">
        <f>IF(ISERROR(VLOOKUP(BL16,'環境依存文字（電子入札利用不可）'!$A:$A,1,FALSE))=TRUE,IF(SUBSTITUTE(BL16,"　","")="",0,IF($CV$3&lt;=CODE(BL16),IF(AND($DB$3&lt;=CODE(BL16),CODE(BL16)&lt;=$DD$3),0,IF(AND($DG$3&lt;=CODE(BL16),CODE(BL16)&lt;=$DI$3),0,1)),0)),1)</f>
        <v>0</v>
      </c>
      <c r="EP16" s="436">
        <f>IF(ISERROR(VLOOKUP(BN16,'環境依存文字（電子入札利用不可）'!$A:$A,1,FALSE))=TRUE,IF(SUBSTITUTE(BN16,"　","")="",0,IF($CV$3&lt;=CODE(BN16),IF(AND($DB$3&lt;=CODE(BN16),CODE(BN16)&lt;=$DD$3),0,IF(AND($DG$3&lt;=CODE(BN16),CODE(BN16)&lt;=$DI$3),0,1)),0)),1)</f>
        <v>0</v>
      </c>
      <c r="ER16" s="436">
        <f>IF(ISERROR(VLOOKUP(BP16,'環境依存文字（電子入札利用不可）'!$A:$A,1,FALSE))=TRUE,IF(SUBSTITUTE(BP16,"　","")="",0,IF($CV$3&lt;=CODE(BP16),IF(AND($DB$3&lt;=CODE(BP16),CODE(BP16)&lt;=$DD$3),0,IF(AND($DG$3&lt;=CODE(BP16),CODE(BP16)&lt;=$DI$3),0,1)),0)),1)</f>
        <v>0</v>
      </c>
      <c r="ET16" s="436">
        <f>IF(ISERROR(VLOOKUP(BR16,'環境依存文字（電子入札利用不可）'!$A:$A,1,FALSE))=TRUE,IF(SUBSTITUTE(BR16,"　","")="",0,IF($CV$3&lt;=CODE(BR16),IF(AND($DB$3&lt;=CODE(BR16),CODE(BR16)&lt;=$DD$3),0,IF(AND($DG$3&lt;=CODE(BR16),CODE(BR16)&lt;=$DI$3),0,1)),0)),1)</f>
        <v>0</v>
      </c>
      <c r="EV16" s="436">
        <f>IF(ISERROR(VLOOKUP(BT16,'環境依存文字（電子入札利用不可）'!$A:$A,1,FALSE))=TRUE,IF(SUBSTITUTE(BT16,"　","")="",0,IF($CV$3&lt;=CODE(BT16),IF(AND($DB$3&lt;=CODE(BT16),CODE(BT16)&lt;=$DD$3),0,IF(AND($DG$3&lt;=CODE(BT16),CODE(BT16)&lt;=$DI$3),0,1)),0)),1)</f>
        <v>0</v>
      </c>
      <c r="EX16" s="436">
        <f>IF(ISERROR(VLOOKUP(BV16,'環境依存文字（電子入札利用不可）'!$A:$A,1,FALSE))=TRUE,IF(SUBSTITUTE(BV16,"　","")="",0,IF($CV$3&lt;=CODE(BV16),IF(AND($DB$3&lt;=CODE(BV16),CODE(BV16)&lt;=$DD$3),0,IF(AND($DG$3&lt;=CODE(BV16),CODE(BV16)&lt;=$DI$3),0,1)),0)),1)</f>
        <v>0</v>
      </c>
      <c r="EZ16" s="436">
        <f>IF(ISERROR(VLOOKUP(BX16,'環境依存文字（電子入札利用不可）'!$A:$A,1,FALSE))=TRUE,IF(SUBSTITUTE(BX16,"　","")="",0,IF($CV$3&lt;=CODE(BX16),IF(AND($DB$3&lt;=CODE(BX16),CODE(BX16)&lt;=$DD$3),0,IF(AND($DG$3&lt;=CODE(BX16),CODE(BX16)&lt;=$DI$3),0,1)),0)),1)</f>
        <v>0</v>
      </c>
      <c r="FB16" s="436">
        <f>IF(ISERROR(VLOOKUP(BZ16,'環境依存文字（電子入札利用不可）'!$A:$A,1,FALSE))=TRUE,IF(SUBSTITUTE(BZ16,"　","")="",0,IF($CV$3&lt;=CODE(BZ16),IF(AND($DB$3&lt;=CODE(BZ16),CODE(BZ16)&lt;=$DD$3),0,IF(AND($DG$3&lt;=CODE(BZ16),CODE(BZ16)&lt;=$DI$3),0,1)),0)),1)</f>
        <v>0</v>
      </c>
      <c r="FD16" s="436">
        <f>IF(ISERROR(VLOOKUP(CB16,'環境依存文字（電子入札利用不可）'!$A:$A,1,FALSE))=TRUE,IF(SUBSTITUTE(CB16,"　","")="",0,IF($CV$3&lt;=CODE(CB16),IF(AND($DB$3&lt;=CODE(CB16),CODE(CB16)&lt;=$DD$3),0,IF(AND($DG$3&lt;=CODE(CB16),CODE(CB16)&lt;=$DI$3),0,1)),0)),1)</f>
        <v>0</v>
      </c>
      <c r="FF16" s="436">
        <f>IF(ISERROR(VLOOKUP(CD16,'環境依存文字（電子入札利用不可）'!$A:$A,1,FALSE))=TRUE,IF(SUBSTITUTE(CD16,"　","")="",0,IF($CV$3&lt;=CODE(CD16),IF(AND($DB$3&lt;=CODE(CD16),CODE(CD16)&lt;=$DD$3),0,IF(AND($DG$3&lt;=CODE(CD16),CODE(CD16)&lt;=$DI$3),0,1)),0)),1)</f>
        <v>0</v>
      </c>
      <c r="FH16" s="436">
        <f>IF(ISERROR(VLOOKUP(CF16,'環境依存文字（電子入札利用不可）'!$A:$A,1,FALSE))=TRUE,IF(SUBSTITUTE(CF16,"　","")="",0,IF($CV$3&lt;=CODE(CF16),IF(AND($DB$3&lt;=CODE(CF16),CODE(CF16)&lt;=$DD$3),0,IF(AND($DG$3&lt;=CODE(CF16),CODE(CF16)&lt;=$DI$3),0,1)),0)),1)</f>
        <v>0</v>
      </c>
      <c r="FJ16" s="436">
        <f>IF(ISERROR(VLOOKUP(CH16,'環境依存文字（電子入札利用不可）'!$A:$A,1,FALSE))=TRUE,IF(SUBSTITUTE(CH16,"　","")="",0,IF($CV$3&lt;=CODE(CH16),IF(AND($DB$3&lt;=CODE(CH16),CODE(CH16)&lt;=$DD$3),0,IF(AND($DG$3&lt;=CODE(CH16),CODE(CH16)&lt;=$DI$3),0,1)),0)),1)</f>
        <v>0</v>
      </c>
    </row>
    <row r="17" spans="1:167" s="436" customFormat="1" ht="23.25" customHeight="1">
      <c r="B17" s="1450">
        <v>2</v>
      </c>
      <c r="C17" s="1501" t="str">
        <f>+IF(入力シート!F190="","",入力シート!F190)</f>
        <v/>
      </c>
      <c r="D17" s="1502"/>
      <c r="E17" s="1502"/>
      <c r="F17" s="1502"/>
      <c r="G17" s="1502"/>
      <c r="H17" s="1502"/>
      <c r="I17" s="1502"/>
      <c r="J17" s="1503"/>
      <c r="K17" s="361" t="str">
        <f>+IF(入力シート!J190="","",入力シート!J190)</f>
        <v/>
      </c>
      <c r="L17" s="1453" t="str">
        <f>+MID(入力シート!$BI190,入力シート!BI$182,1)</f>
        <v/>
      </c>
      <c r="M17" s="1454"/>
      <c r="N17" s="1453" t="str">
        <f>+MID(入力シート!$BI190,入力シート!BK$182,1)</f>
        <v/>
      </c>
      <c r="O17" s="1504"/>
      <c r="P17" s="1457" t="str">
        <f>+MID(入力シート!$BI190,入力シート!BM$182,1)</f>
        <v/>
      </c>
      <c r="Q17" s="1457"/>
      <c r="R17" s="1448" t="str">
        <f>+MID(入力シート!$BI190,入力シート!BO$182,1)</f>
        <v/>
      </c>
      <c r="S17" s="1448"/>
      <c r="T17" s="1447" t="str">
        <f>+MID(入力シート!$BI190,入力シート!BQ$182,1)</f>
        <v/>
      </c>
      <c r="U17" s="1487"/>
      <c r="V17" s="587" t="str">
        <f>+IF(入力シート!$Q190="","",MID(TEXT(入力シート!$Q190,"00000#"),入力シート!BI$183,1))</f>
        <v/>
      </c>
      <c r="W17" s="579" t="str">
        <f>+IF(入力シート!$Q190="","",MID(TEXT(入力シート!$Q190,"00000#"),入力シート!BJ$183,1))</f>
        <v/>
      </c>
      <c r="X17" s="579" t="str">
        <f>+IF(入力シート!$Q190="","",MID(TEXT(入力シート!$Q190,"00000#"),入力シート!BK$183,1))</f>
        <v/>
      </c>
      <c r="Y17" s="579" t="str">
        <f>+IF(入力シート!$Q190="","",MID(TEXT(入力シート!$Q190,"00000#"),入力シート!BL$183,1))</f>
        <v/>
      </c>
      <c r="Z17" s="579" t="str">
        <f>+IF(入力シート!$Q190="","",MID(TEXT(入力シート!$Q190,"00000#"),入力シート!BM$183,1))</f>
        <v/>
      </c>
      <c r="AA17" s="580" t="str">
        <f>+IF(入力シート!$Q190="","",MID(TEXT(入力シート!$Q190,"00000#"),入力シート!BN$183,1))</f>
        <v/>
      </c>
      <c r="AB17" s="1500" t="str">
        <f>+IF(入力シート!$S190="","",MID(入力シート!$S190,入力シート!BI$181,1))</f>
        <v/>
      </c>
      <c r="AC17" s="1497"/>
      <c r="AD17" s="1497" t="str">
        <f>+IF(入力シート!$S190="","",MID(入力シート!$S190,入力シート!BK$181,1))</f>
        <v/>
      </c>
      <c r="AE17" s="1497"/>
      <c r="AF17" s="1497" t="str">
        <f>+IF(入力シート!$S190="","",MID(入力シート!$S190,入力シート!BM$181,1))</f>
        <v/>
      </c>
      <c r="AG17" s="1497"/>
      <c r="AH17" s="1497" t="str">
        <f>+IF(入力シート!$S190="","",MID(入力シート!$S190,入力シート!BO$181,1))</f>
        <v/>
      </c>
      <c r="AI17" s="1497"/>
      <c r="AJ17" s="1497" t="str">
        <f>+IF(入力シート!$S190="","",MID(入力シート!$S190,入力シート!BQ$181,1))</f>
        <v/>
      </c>
      <c r="AK17" s="1497"/>
      <c r="AL17" s="1497" t="str">
        <f>+IF(入力シート!$S190="","",MID(入力シート!$S190,入力シート!BS$181,1))</f>
        <v/>
      </c>
      <c r="AM17" s="1497"/>
      <c r="AN17" s="1497" t="str">
        <f>+IF(入力シート!$S190="","",MID(入力シート!$S190,入力シート!BU$181,1))</f>
        <v/>
      </c>
      <c r="AO17" s="1497"/>
      <c r="AP17" s="1497" t="str">
        <f>+IF(入力シート!$S190="","",MID(入力シート!$S190,入力シート!BW$181,1))</f>
        <v/>
      </c>
      <c r="AQ17" s="1497"/>
      <c r="AR17" s="1497" t="str">
        <f>+IF(入力シート!$S190="","",MID(入力シート!$S190,入力シート!BY$181,1))</f>
        <v/>
      </c>
      <c r="AS17" s="1497"/>
      <c r="AT17" s="1497" t="str">
        <f>+IF(入力シート!$S190="","",MID(入力シート!$S190,入力シート!CA$181,1))</f>
        <v/>
      </c>
      <c r="AU17" s="1497"/>
      <c r="AV17" s="1497" t="str">
        <f>+IF(入力シート!$S190="","",MID(入力シート!$S190,入力シート!CC$181,1))</f>
        <v/>
      </c>
      <c r="AW17" s="1497"/>
      <c r="AX17" s="1497" t="str">
        <f>+IF(入力シート!$S190="","",MID(入力シート!$S190,入力シート!CE$181,1))</f>
        <v/>
      </c>
      <c r="AY17" s="1497"/>
      <c r="AZ17" s="1497" t="str">
        <f>+IF(入力シート!$S190="","",MID(入力シート!$S190,入力シート!CG$181,1))</f>
        <v/>
      </c>
      <c r="BA17" s="1497"/>
      <c r="BB17" s="1497" t="str">
        <f>+IF(入力シート!$S190="","",MID(入力シート!$S190,入力シート!CI$181,1))</f>
        <v/>
      </c>
      <c r="BC17" s="1497"/>
      <c r="BD17" s="1497" t="str">
        <f>+IF(入力シート!$S190="","",MID(入力シート!$S190,入力シート!CK$181,1))</f>
        <v/>
      </c>
      <c r="BE17" s="1497"/>
      <c r="BF17" s="1497" t="str">
        <f>+IF(入力シート!$S190="","",MID(入力シート!$S190,入力シート!CM$181,1))</f>
        <v/>
      </c>
      <c r="BG17" s="1497"/>
      <c r="BH17" s="1497" t="str">
        <f>+IF(入力シート!$S190="","",MID(入力シート!$S190,入力シート!CO$181,1))</f>
        <v/>
      </c>
      <c r="BI17" s="1497"/>
      <c r="BJ17" s="1498" t="str">
        <f>+IF(入力シート!$S190="","",MID(入力シート!$S190,入力シート!CQ$181,1))</f>
        <v/>
      </c>
      <c r="BK17" s="1499"/>
      <c r="BL17" s="581" t="str">
        <f>+IF(入力シート!$AG190="","",MID(TEXT(入力シート!$AG190,"00#"),入力シート!BI$183,1))</f>
        <v/>
      </c>
      <c r="BM17" s="582" t="str">
        <f>+IF(入力シート!$AG190="","",MID(TEXT(入力シート!$AG190,"00#"),入力シート!BJ$183,1))</f>
        <v/>
      </c>
      <c r="BN17" s="582" t="str">
        <f>+IF(入力シート!$AG190="","",MID(TEXT(入力シート!$AG190,"00#"),入力シート!BK$183,1))</f>
        <v/>
      </c>
      <c r="BO17" s="583" t="s">
        <v>34</v>
      </c>
      <c r="BP17" s="582" t="str">
        <f>+IF(入力シート!$AJ190="","",MID(TEXT(入力シート!$AJ190,"000#"),入力シート!BI$183,1))</f>
        <v/>
      </c>
      <c r="BQ17" s="582" t="str">
        <f>+IF(入力シート!$AJ190="","",MID(TEXT(入力シート!$AJ190,"000#"),入力シート!BJ$183,1))</f>
        <v/>
      </c>
      <c r="BR17" s="582" t="str">
        <f>+IF(入力シート!$AJ190="","",MID(TEXT(入力シート!$AJ190,"000#"),入力シート!BK$183,1))</f>
        <v/>
      </c>
      <c r="BS17" s="582" t="str">
        <f>+IF(入力シート!$AJ190="","",MID(TEXT(入力シート!$AJ190,"000#"),入力シート!BL$183,1))</f>
        <v/>
      </c>
      <c r="BT17" s="1444" t="str">
        <f>+IF(入力シート!$AL190="","",MID(入力シート!$AL190,入力シート!BI$181,1))</f>
        <v/>
      </c>
      <c r="BU17" s="1445"/>
      <c r="BV17" s="1435" t="str">
        <f>+IF(入力シート!$AL190="","",MID(入力シート!$AL190,入力シート!BK$181,1))</f>
        <v/>
      </c>
      <c r="BW17" s="1436"/>
      <c r="BX17" s="1435" t="str">
        <f>+IF(入力シート!$AL190="","",MID(入力シート!$AL190,入力シート!BM$181,1))</f>
        <v/>
      </c>
      <c r="BY17" s="1436"/>
      <c r="BZ17" s="1437" t="str">
        <f>+IF(入力シート!$AL190="","",MID(入力シート!$AL190,入力シート!BO$181,1))</f>
        <v/>
      </c>
      <c r="CA17" s="1438"/>
      <c r="CB17" s="1435" t="str">
        <f>+IF(入力シート!$AL190="","",MID(入力シート!$AL190,入力シート!BQ$181,1))</f>
        <v/>
      </c>
      <c r="CC17" s="1436"/>
      <c r="CD17" s="1435" t="str">
        <f>+IF(入力シート!$AL190="","",MID(入力シート!$AL190,入力シート!BS$181,1))</f>
        <v/>
      </c>
      <c r="CE17" s="1436"/>
      <c r="CF17" s="1437" t="str">
        <f>+IF(入力シート!$AL190="","",MID(入力シート!$AL190,入力シート!BU$181,1))</f>
        <v/>
      </c>
      <c r="CG17" s="1438"/>
      <c r="CH17" s="1435" t="str">
        <f>+IF(入力シート!$AL190="","",MID(入力シート!$AL190,入力シート!BW$181,1))</f>
        <v/>
      </c>
      <c r="CI17" s="1477"/>
      <c r="DB17" s="643">
        <f>+SUM(DD17:FV18)</f>
        <v>0</v>
      </c>
      <c r="DD17" s="436">
        <f>IF(ISERROR(VLOOKUP(AB17,'環境依存文字（電子入札利用不可）'!$A:$A,1,FALSE))=TRUE,IF(SUBSTITUTE(AB17,"　","")="",0,IF($CV$3&lt;=CODE(AB17),IF(AND($DB$3&lt;=CODE(AB17),CODE(AB17)&lt;=$DD$3),0,IF(AND($DG$3&lt;=CODE(AB17),CODE(AB17)&lt;=$DI$3),0,1)),0)),1)</f>
        <v>0</v>
      </c>
      <c r="DF17" s="436">
        <f>IF(ISERROR(VLOOKUP(AD17,'環境依存文字（電子入札利用不可）'!$A:$A,1,FALSE))=TRUE,IF(SUBSTITUTE(AD17,"　","")="",0,IF($CV$3&lt;=CODE(AD17),IF(AND($DB$3&lt;=CODE(AD17),CODE(AD17)&lt;=$DD$3),0,IF(AND($DG$3&lt;=CODE(AD17),CODE(AD17)&lt;=$DI$3),0,1)),0)),1)</f>
        <v>0</v>
      </c>
      <c r="DH17" s="436">
        <f>IF(ISERROR(VLOOKUP(AF17,'環境依存文字（電子入札利用不可）'!$A:$A,1,FALSE))=TRUE,IF(SUBSTITUTE(AF17,"　","")="",0,IF($CV$3&lt;=CODE(AF17),IF(AND($DB$3&lt;=CODE(AF17),CODE(AF17)&lt;=$DD$3),0,IF(AND($DG$3&lt;=CODE(AF17),CODE(AF17)&lt;=$DI$3),0,1)),0)),1)</f>
        <v>0</v>
      </c>
      <c r="DJ17" s="436">
        <f>IF(ISERROR(VLOOKUP(AH17,'環境依存文字（電子入札利用不可）'!$A:$A,1,FALSE))=TRUE,IF(SUBSTITUTE(AH17,"　","")="",0,IF($CV$3&lt;=CODE(AH17),IF(AND($DB$3&lt;=CODE(AH17),CODE(AH17)&lt;=$DD$3),0,IF(AND($DG$3&lt;=CODE(AH17),CODE(AH17)&lt;=$DI$3),0,1)),0)),1)</f>
        <v>0</v>
      </c>
      <c r="DL17" s="436">
        <f>IF(ISERROR(VLOOKUP(AJ17,'環境依存文字（電子入札利用不可）'!$A:$A,1,FALSE))=TRUE,IF(SUBSTITUTE(AJ17,"　","")="",0,IF($CV$3&lt;=CODE(AJ17),IF(AND($DB$3&lt;=CODE(AJ17),CODE(AJ17)&lt;=$DD$3),0,IF(AND($DG$3&lt;=CODE(AJ17),CODE(AJ17)&lt;=$DI$3),0,1)),0)),1)</f>
        <v>0</v>
      </c>
      <c r="DN17" s="436">
        <f>IF(ISERROR(VLOOKUP(AL17,'環境依存文字（電子入札利用不可）'!$A:$A,1,FALSE))=TRUE,IF(SUBSTITUTE(AL17,"　","")="",0,IF($CV$3&lt;=CODE(AL17),IF(AND($DB$3&lt;=CODE(AL17),CODE(AL17)&lt;=$DD$3),0,IF(AND($DG$3&lt;=CODE(AL17),CODE(AL17)&lt;=$DI$3),0,1)),0)),1)</f>
        <v>0</v>
      </c>
      <c r="DP17" s="436">
        <f>IF(ISERROR(VLOOKUP(AN17,'環境依存文字（電子入札利用不可）'!$A:$A,1,FALSE))=TRUE,IF(SUBSTITUTE(AN17,"　","")="",0,IF($CV$3&lt;=CODE(AN17),IF(AND($DB$3&lt;=CODE(AN17),CODE(AN17)&lt;=$DD$3),0,IF(AND($DG$3&lt;=CODE(AN17),CODE(AN17)&lt;=$DI$3),0,1)),0)),1)</f>
        <v>0</v>
      </c>
      <c r="DR17" s="436">
        <f>IF(ISERROR(VLOOKUP(AP17,'環境依存文字（電子入札利用不可）'!$A:$A,1,FALSE))=TRUE,IF(SUBSTITUTE(AP17,"　","")="",0,IF($CV$3&lt;=CODE(AP17),IF(AND($DB$3&lt;=CODE(AP17),CODE(AP17)&lt;=$DD$3),0,IF(AND($DG$3&lt;=CODE(AP17),CODE(AP17)&lt;=$DI$3),0,1)),0)),1)</f>
        <v>0</v>
      </c>
      <c r="DT17" s="436">
        <f>IF(ISERROR(VLOOKUP(AR17,'環境依存文字（電子入札利用不可）'!$A:$A,1,FALSE))=TRUE,IF(SUBSTITUTE(AR17,"　","")="",0,IF($CV$3&lt;=CODE(AR17),IF(AND($DB$3&lt;=CODE(AR17),CODE(AR17)&lt;=$DD$3),0,IF(AND($DG$3&lt;=CODE(AR17),CODE(AR17)&lt;=$DI$3),0,1)),0)),1)</f>
        <v>0</v>
      </c>
      <c r="DV17" s="436">
        <f>IF(ISERROR(VLOOKUP(AT17,'環境依存文字（電子入札利用不可）'!$A:$A,1,FALSE))=TRUE,IF(SUBSTITUTE(AT17,"　","")="",0,IF($CV$3&lt;=CODE(AT17),IF(AND($DB$3&lt;=CODE(AT17),CODE(AT17)&lt;=$DD$3),0,IF(AND($DG$3&lt;=CODE(AT17),CODE(AT17)&lt;=$DI$3),0,1)),0)),1)</f>
        <v>0</v>
      </c>
      <c r="DX17" s="436">
        <f>IF(ISERROR(VLOOKUP(AV17,'環境依存文字（電子入札利用不可）'!$A:$A,1,FALSE))=TRUE,IF(SUBSTITUTE(AV17,"　","")="",0,IF($CV$3&lt;=CODE(AV17),IF(AND($DB$3&lt;=CODE(AV17),CODE(AV17)&lt;=$DD$3),0,IF(AND($DG$3&lt;=CODE(AV17),CODE(AV17)&lt;=$DI$3),0,1)),0)),1)</f>
        <v>0</v>
      </c>
      <c r="DZ17" s="436">
        <f>IF(ISERROR(VLOOKUP(AX17,'環境依存文字（電子入札利用不可）'!$A:$A,1,FALSE))=TRUE,IF(SUBSTITUTE(AX17,"　","")="",0,IF($CV$3&lt;=CODE(AX17),IF(AND($DB$3&lt;=CODE(AX17),CODE(AX17)&lt;=$DD$3),0,IF(AND($DG$3&lt;=CODE(AX17),CODE(AX17)&lt;=$DI$3),0,1)),0)),1)</f>
        <v>0</v>
      </c>
      <c r="EB17" s="436">
        <f>IF(ISERROR(VLOOKUP(AZ17,'環境依存文字（電子入札利用不可）'!$A:$A,1,FALSE))=TRUE,IF(SUBSTITUTE(AZ17,"　","")="",0,IF($CV$3&lt;=CODE(AZ17),IF(AND($DB$3&lt;=CODE(AZ17),CODE(AZ17)&lt;=$DD$3),0,IF(AND($DG$3&lt;=CODE(AZ17),CODE(AZ17)&lt;=$DI$3),0,1)),0)),1)</f>
        <v>0</v>
      </c>
      <c r="ED17" s="436">
        <f>IF(ISERROR(VLOOKUP(BB17,'環境依存文字（電子入札利用不可）'!$A:$A,1,FALSE))=TRUE,IF(SUBSTITUTE(BB17,"　","")="",0,IF($CV$3&lt;=CODE(BB17),IF(AND($DB$3&lt;=CODE(BB17),CODE(BB17)&lt;=$DD$3),0,IF(AND($DG$3&lt;=CODE(BB17),CODE(BB17)&lt;=$DI$3),0,1)),0)),1)</f>
        <v>0</v>
      </c>
      <c r="EF17" s="436">
        <f>IF(ISERROR(VLOOKUP(BD17,'環境依存文字（電子入札利用不可）'!$A:$A,1,FALSE))=TRUE,IF(SUBSTITUTE(BD17,"　","")="",0,IF($CV$3&lt;=CODE(BD17),IF(AND($DB$3&lt;=CODE(BD17),CODE(BD17)&lt;=$DD$3),0,IF(AND($DG$3&lt;=CODE(BD17),CODE(BD17)&lt;=$DI$3),0,1)),0)),1)</f>
        <v>0</v>
      </c>
      <c r="EH17" s="436">
        <f>IF(ISERROR(VLOOKUP(BF17,'環境依存文字（電子入札利用不可）'!$A:$A,1,FALSE))=TRUE,IF(SUBSTITUTE(BF17,"　","")="",0,IF($CV$3&lt;=CODE(BF17),IF(AND($DB$3&lt;=CODE(BF17),CODE(BF17)&lt;=$DD$3),0,IF(AND($DG$3&lt;=CODE(BF17),CODE(BF17)&lt;=$DI$3),0,1)),0)),1)</f>
        <v>0</v>
      </c>
      <c r="EJ17" s="436">
        <f>IF(ISERROR(VLOOKUP(BH17,'環境依存文字（電子入札利用不可）'!$A:$A,1,FALSE))=TRUE,IF(SUBSTITUTE(BH17,"　","")="",0,IF($CV$3&lt;=CODE(BH17),IF(AND($DB$3&lt;=CODE(BH17),CODE(BH17)&lt;=$DD$3),0,IF(AND($DG$3&lt;=CODE(BH17),CODE(BH17)&lt;=$DI$3),0,1)),0)),1)</f>
        <v>0</v>
      </c>
      <c r="EL17" s="436">
        <f>IF(ISERROR(VLOOKUP(BJ17,'環境依存文字（電子入札利用不可）'!$A:$A,1,FALSE))=TRUE,IF(SUBSTITUTE(BJ17,"　","")="",0,IF($CV$3&lt;=CODE(BJ17),IF(AND($DB$3&lt;=CODE(BJ17),CODE(BJ17)&lt;=$DD$3),0,IF(AND($DG$3&lt;=CODE(BJ17),CODE(BJ17)&lt;=$DI$3),0,1)),0)),1)</f>
        <v>0</v>
      </c>
      <c r="EN17" s="436">
        <f>IF(ISERROR(VLOOKUP(BL17,'環境依存文字（電子入札利用不可）'!$A:$A,1,FALSE))=TRUE,IF(SUBSTITUTE(BL17,"　","")="",0,IF($CV$3&lt;=CODE(BL17),IF(AND($DB$3&lt;=CODE(BL17),CODE(BL17)&lt;=$DD$3),0,IF(AND($DG$3&lt;=CODE(BL17),CODE(BL17)&lt;=$DI$3),0,1)),0)),1)</f>
        <v>0</v>
      </c>
      <c r="EP17" s="436">
        <f>IF(ISERROR(VLOOKUP(BN17,'環境依存文字（電子入札利用不可）'!$A:$A,1,FALSE))=TRUE,IF(SUBSTITUTE(BN17,"　","")="",0,IF($CV$3&lt;=CODE(BN17),IF(AND($DB$3&lt;=CODE(BN17),CODE(BN17)&lt;=$DD$3),0,IF(AND($DG$3&lt;=CODE(BN17),CODE(BN17)&lt;=$DI$3),0,1)),0)),1)</f>
        <v>0</v>
      </c>
      <c r="ER17" s="436">
        <f>IF(ISERROR(VLOOKUP(BP17,'環境依存文字（電子入札利用不可）'!$A:$A,1,FALSE))=TRUE,IF(SUBSTITUTE(BP17,"　","")="",0,IF($CV$3&lt;=CODE(BP17),IF(AND($DB$3&lt;=CODE(BP17),CODE(BP17)&lt;=$DD$3),0,IF(AND($DG$3&lt;=CODE(BP17),CODE(BP17)&lt;=$DI$3),0,1)),0)),1)</f>
        <v>0</v>
      </c>
      <c r="ET17" s="436">
        <f>IF(ISERROR(VLOOKUP(BR17,'環境依存文字（電子入札利用不可）'!$A:$A,1,FALSE))=TRUE,IF(SUBSTITUTE(BR17,"　","")="",0,IF($CV$3&lt;=CODE(BR17),IF(AND($DB$3&lt;=CODE(BR17),CODE(BR17)&lt;=$DD$3),0,IF(AND($DG$3&lt;=CODE(BR17),CODE(BR17)&lt;=$DI$3),0,1)),0)),1)</f>
        <v>0</v>
      </c>
      <c r="EV17" s="436">
        <f>IF(ISERROR(VLOOKUP(BT17,'環境依存文字（電子入札利用不可）'!$A:$A,1,FALSE))=TRUE,IF(SUBSTITUTE(BT17,"　","")="",0,IF($CV$3&lt;=CODE(BT17),IF(AND($DB$3&lt;=CODE(BT17),CODE(BT17)&lt;=$DD$3),0,IF(AND($DG$3&lt;=CODE(BT17),CODE(BT17)&lt;=$DI$3),0,1)),0)),1)</f>
        <v>0</v>
      </c>
      <c r="EX17" s="436">
        <f>IF(ISERROR(VLOOKUP(BV17,'環境依存文字（電子入札利用不可）'!$A:$A,1,FALSE))=TRUE,IF(SUBSTITUTE(BV17,"　","")="",0,IF($CV$3&lt;=CODE(BV17),IF(AND($DB$3&lt;=CODE(BV17),CODE(BV17)&lt;=$DD$3),0,IF(AND($DG$3&lt;=CODE(BV17),CODE(BV17)&lt;=$DI$3),0,1)),0)),1)</f>
        <v>0</v>
      </c>
      <c r="EZ17" s="436">
        <f>IF(ISERROR(VLOOKUP(BX17,'環境依存文字（電子入札利用不可）'!$A:$A,1,FALSE))=TRUE,IF(SUBSTITUTE(BX17,"　","")="",0,IF($CV$3&lt;=CODE(BX17),IF(AND($DB$3&lt;=CODE(BX17),CODE(BX17)&lt;=$DD$3),0,IF(AND($DG$3&lt;=CODE(BX17),CODE(BX17)&lt;=$DI$3),0,1)),0)),1)</f>
        <v>0</v>
      </c>
      <c r="FB17" s="436">
        <f>IF(ISERROR(VLOOKUP(BZ17,'環境依存文字（電子入札利用不可）'!$A:$A,1,FALSE))=TRUE,IF(SUBSTITUTE(BZ17,"　","")="",0,IF($CV$3&lt;=CODE(BZ17),IF(AND($DB$3&lt;=CODE(BZ17),CODE(BZ17)&lt;=$DD$3),0,IF(AND($DG$3&lt;=CODE(BZ17),CODE(BZ17)&lt;=$DI$3),0,1)),0)),1)</f>
        <v>0</v>
      </c>
      <c r="FK17" s="574"/>
    </row>
    <row r="18" spans="1:167" s="436" customFormat="1" ht="23.25" customHeight="1" thickBot="1">
      <c r="B18" s="1451"/>
      <c r="C18" s="1491" t="str">
        <f>+IF(入力シート!F191="","",入力シート!F191)</f>
        <v/>
      </c>
      <c r="D18" s="1492"/>
      <c r="E18" s="1492"/>
      <c r="F18" s="1492"/>
      <c r="G18" s="1492"/>
      <c r="H18" s="1492"/>
      <c r="I18" s="1492"/>
      <c r="J18" s="1493"/>
      <c r="K18" s="362" t="str">
        <f>+IF(入力シート!J191="","",入力シート!J191)</f>
        <v/>
      </c>
      <c r="L18" s="1429" t="str">
        <f>+MID(入力シート!$BI191,入力シート!BI$182,1)</f>
        <v/>
      </c>
      <c r="M18" s="1430"/>
      <c r="N18" s="1494" t="str">
        <f>+MID(入力シート!$BI191,入力シート!BK$182,1)</f>
        <v/>
      </c>
      <c r="O18" s="1495"/>
      <c r="P18" s="1432" t="str">
        <f>+MID(入力シート!$BI191,入力シート!BM$182,1)</f>
        <v/>
      </c>
      <c r="Q18" s="1432"/>
      <c r="R18" s="1433" t="str">
        <f>+MID(入力シート!$BI191,入力シート!BO$182,1)</f>
        <v/>
      </c>
      <c r="S18" s="1434"/>
      <c r="T18" s="1429" t="str">
        <f>+MID(入力シート!$BI191,入力シート!BQ$182,1)</f>
        <v/>
      </c>
      <c r="U18" s="1430"/>
      <c r="V18" s="584" t="str">
        <f>+IF(入力シート!$Q191="","",MID(TEXT(入力シート!$Q191,"00000#"),入力シート!BI$183,1))</f>
        <v/>
      </c>
      <c r="W18" s="585" t="str">
        <f>+IF(入力シート!$Q191="","",MID(TEXT(入力シート!$Q191,"00000#"),入力シート!BJ$183,1))</f>
        <v/>
      </c>
      <c r="X18" s="585" t="str">
        <f>+IF(入力シート!$Q191="","",MID(TEXT(入力シート!$Q191,"00000#"),入力シート!BK$183,1))</f>
        <v/>
      </c>
      <c r="Y18" s="585" t="str">
        <f>+IF(入力シート!$Q191="","",MID(TEXT(入力シート!$Q191,"00000#"),入力シート!BL$183,1))</f>
        <v/>
      </c>
      <c r="Z18" s="585" t="str">
        <f>+IF(入力シート!$Q191="","",MID(TEXT(入力シート!$Q191,"00000#"),入力シート!BM$183,1))</f>
        <v/>
      </c>
      <c r="AA18" s="586" t="str">
        <f>+IF(入力シート!$Q191="","",MID(TEXT(入力シート!$Q191,"00000#"),入力シート!BN$183,1))</f>
        <v/>
      </c>
      <c r="AB18" s="1496" t="str">
        <f>+IF(入力シート!$S190="","",MID(入力シート!$S190,入力シート!CS$181,1))</f>
        <v/>
      </c>
      <c r="AC18" s="1488"/>
      <c r="AD18" s="1488" t="str">
        <f>+IF(入力シート!$S190="","",MID(入力シート!$S190,入力シート!CU$181,1))</f>
        <v/>
      </c>
      <c r="AE18" s="1488"/>
      <c r="AF18" s="1488" t="str">
        <f>+IF(入力シート!$S190="","",MID(入力シート!$S190,入力シート!CW$181,1))</f>
        <v/>
      </c>
      <c r="AG18" s="1488"/>
      <c r="AH18" s="1488" t="str">
        <f>+IF(入力シート!$S190="","",MID(入力シート!$S190,入力シート!CY$181,1))</f>
        <v/>
      </c>
      <c r="AI18" s="1488"/>
      <c r="AJ18" s="1488" t="str">
        <f>+IF(入力シート!$S190="","",MID(入力シート!$S190,入力シート!DA$181,1))</f>
        <v/>
      </c>
      <c r="AK18" s="1488"/>
      <c r="AL18" s="1488" t="str">
        <f>+IF(入力シート!$S190="","",MID(入力シート!$S190,入力シート!DC$181,1))</f>
        <v/>
      </c>
      <c r="AM18" s="1488"/>
      <c r="AN18" s="1488" t="str">
        <f>+IF(入力シート!$S190="","",MID(入力シート!$S190,入力シート!DE$181,1))</f>
        <v/>
      </c>
      <c r="AO18" s="1488"/>
      <c r="AP18" s="1488" t="str">
        <f>+IF(入力シート!$S190="","",MID(入力シート!$S190,入力シート!DG$181,1))</f>
        <v/>
      </c>
      <c r="AQ18" s="1488"/>
      <c r="AR18" s="1488" t="str">
        <f>+IF(入力シート!$S190="","",MID(入力シート!$S190,入力シート!DI$181,1))</f>
        <v/>
      </c>
      <c r="AS18" s="1488"/>
      <c r="AT18" s="1488" t="str">
        <f>+IF(入力シート!$S190="","",MID(入力シート!$S190,入力シート!DK$181,1))</f>
        <v/>
      </c>
      <c r="AU18" s="1488"/>
      <c r="AV18" s="1488" t="str">
        <f>+IF(入力シート!$S190="","",MID(入力シート!$S190,入力シート!DM$181,1))</f>
        <v/>
      </c>
      <c r="AW18" s="1488"/>
      <c r="AX18" s="1488" t="str">
        <f>+IF(入力シート!$S190="","",MID(入力シート!$S190,入力シート!DO$181,1))</f>
        <v/>
      </c>
      <c r="AY18" s="1488"/>
      <c r="AZ18" s="1488" t="str">
        <f>+IF(入力シート!$S190="","",MID(入力シート!$S190,入力シート!DQ$181,1))</f>
        <v/>
      </c>
      <c r="BA18" s="1488"/>
      <c r="BB18" s="1488" t="str">
        <f>+IF(入力シート!$S190="","",MID(入力シート!$S190,入力シート!DS$181,1))</f>
        <v/>
      </c>
      <c r="BC18" s="1488"/>
      <c r="BD18" s="1488" t="str">
        <f>+IF(入力シート!$S190="","",MID(入力シート!$S190,入力シート!DU$181,1))</f>
        <v/>
      </c>
      <c r="BE18" s="1488"/>
      <c r="BF18" s="1488" t="str">
        <f>+IF(入力シート!$S190="","",MID(入力シート!$S190,入力シート!DW$181,1))</f>
        <v/>
      </c>
      <c r="BG18" s="1488"/>
      <c r="BH18" s="1488" t="str">
        <f>+IF(入力シート!$S190="","",MID(入力シート!$S190,入力シート!DY$181,1))</f>
        <v/>
      </c>
      <c r="BI18" s="1488"/>
      <c r="BJ18" s="1489" t="str">
        <f>+IF(入力シート!$S190="","",MID(入力シート!$S190,入力シート!EA$181,1))</f>
        <v/>
      </c>
      <c r="BK18" s="1490"/>
      <c r="BL18" s="1417" t="str">
        <f>+IF(入力シート!$BJ190="","",MID(入力シート!$BJ190,入力シート!BI$181,1))</f>
        <v>　</v>
      </c>
      <c r="BM18" s="1418"/>
      <c r="BN18" s="1413" t="str">
        <f>+IF(入力シート!$BJ190="","",MID(入力シート!$BJ190,入力シート!BK$181,1))</f>
        <v/>
      </c>
      <c r="BO18" s="1414"/>
      <c r="BP18" s="1419" t="str">
        <f>+IF(入力シート!$BJ190="","",MID(入力シート!$BJ190,入力シート!BM$181,1))</f>
        <v/>
      </c>
      <c r="BQ18" s="1420"/>
      <c r="BR18" s="1413" t="str">
        <f>+IF(入力シート!$BJ190="","",MID(入力シート!$BJ190,入力シート!BO$181,1))</f>
        <v/>
      </c>
      <c r="BS18" s="1414"/>
      <c r="BT18" s="1413" t="str">
        <f>+IF(入力シート!$BJ190="","",MID(入力シート!$BJ190,入力シート!BQ$181,1))</f>
        <v/>
      </c>
      <c r="BU18" s="1414"/>
      <c r="BV18" s="1419" t="str">
        <f>+IF(入力シート!$BJ190="","",MID(入力シート!$BJ190,入力シート!BS$181,1))</f>
        <v/>
      </c>
      <c r="BW18" s="1420"/>
      <c r="BX18" s="1413" t="str">
        <f>+IF(入力シート!$BJ190="","",MID(入力シート!$BJ190,入力シート!BU$181,1))</f>
        <v/>
      </c>
      <c r="BY18" s="1414"/>
      <c r="BZ18" s="1413" t="str">
        <f>+IF(入力シート!$BJ190="","",MID(入力シート!$BJ190,入力シート!BW$181,1))</f>
        <v/>
      </c>
      <c r="CA18" s="1414"/>
      <c r="CB18" s="1413" t="str">
        <f>+IF(入力シート!$BJ190="","",MID(入力シート!$BJ190,入力シート!BY$181,1))</f>
        <v/>
      </c>
      <c r="CC18" s="1414"/>
      <c r="CD18" s="1413" t="str">
        <f>+IF(入力シート!$BJ190="","",MID(入力シート!$BJ190,入力シート!CA$181,1))</f>
        <v/>
      </c>
      <c r="CE18" s="1414"/>
      <c r="CF18" s="1413" t="str">
        <f>+IF(入力シート!$BJ190="","",MID(入力シート!$BJ190,入力シート!CC$181,1))</f>
        <v/>
      </c>
      <c r="CG18" s="1414"/>
      <c r="CH18" s="1413" t="str">
        <f>+IF(入力シート!$BJ190="","",MID(入力シート!$BJ190,入力シート!CE$181,1))</f>
        <v/>
      </c>
      <c r="CI18" s="1471"/>
      <c r="CJ18" s="442"/>
      <c r="DD18" s="436">
        <f>IF(ISERROR(VLOOKUP(AB18,'環境依存文字（電子入札利用不可）'!$A:$A,1,FALSE))=TRUE,IF(SUBSTITUTE(AB18,"　","")="",0,IF($CV$3&lt;=CODE(AB18),IF(AND($DB$3&lt;=CODE(AB18),CODE(AB18)&lt;=$DD$3),0,IF(AND($DG$3&lt;=CODE(AB18),CODE(AB18)&lt;=$DI$3),0,1)),0)),1)</f>
        <v>0</v>
      </c>
      <c r="DF18" s="436">
        <f>IF(ISERROR(VLOOKUP(AD18,'環境依存文字（電子入札利用不可）'!$A:$A,1,FALSE))=TRUE,IF(SUBSTITUTE(AD18,"　","")="",0,IF($CV$3&lt;=CODE(AD18),IF(AND($DB$3&lt;=CODE(AD18),CODE(AD18)&lt;=$DD$3),0,IF(AND($DG$3&lt;=CODE(AD18),CODE(AD18)&lt;=$DI$3),0,1)),0)),1)</f>
        <v>0</v>
      </c>
      <c r="DH18" s="436">
        <f>IF(ISERROR(VLOOKUP(AF18,'環境依存文字（電子入札利用不可）'!$A:$A,1,FALSE))=TRUE,IF(SUBSTITUTE(AF18,"　","")="",0,IF($CV$3&lt;=CODE(AF18),IF(AND($DB$3&lt;=CODE(AF18),CODE(AF18)&lt;=$DD$3),0,IF(AND($DG$3&lt;=CODE(AF18),CODE(AF18)&lt;=$DI$3),0,1)),0)),1)</f>
        <v>0</v>
      </c>
      <c r="DJ18" s="436">
        <f>IF(ISERROR(VLOOKUP(AH18,'環境依存文字（電子入札利用不可）'!$A:$A,1,FALSE))=TRUE,IF(SUBSTITUTE(AH18,"　","")="",0,IF($CV$3&lt;=CODE(AH18),IF(AND($DB$3&lt;=CODE(AH18),CODE(AH18)&lt;=$DD$3),0,IF(AND($DG$3&lt;=CODE(AH18),CODE(AH18)&lt;=$DI$3),0,1)),0)),1)</f>
        <v>0</v>
      </c>
      <c r="DL18" s="436">
        <f>IF(ISERROR(VLOOKUP(AJ18,'環境依存文字（電子入札利用不可）'!$A:$A,1,FALSE))=TRUE,IF(SUBSTITUTE(AJ18,"　","")="",0,IF($CV$3&lt;=CODE(AJ18),IF(AND($DB$3&lt;=CODE(AJ18),CODE(AJ18)&lt;=$DD$3),0,IF(AND($DG$3&lt;=CODE(AJ18),CODE(AJ18)&lt;=$DI$3),0,1)),0)),1)</f>
        <v>0</v>
      </c>
      <c r="DN18" s="436">
        <f>IF(ISERROR(VLOOKUP(AL18,'環境依存文字（電子入札利用不可）'!$A:$A,1,FALSE))=TRUE,IF(SUBSTITUTE(AL18,"　","")="",0,IF($CV$3&lt;=CODE(AL18),IF(AND($DB$3&lt;=CODE(AL18),CODE(AL18)&lt;=$DD$3),0,IF(AND($DG$3&lt;=CODE(AL18),CODE(AL18)&lt;=$DI$3),0,1)),0)),1)</f>
        <v>0</v>
      </c>
      <c r="DP18" s="436">
        <f>IF(ISERROR(VLOOKUP(AN18,'環境依存文字（電子入札利用不可）'!$A:$A,1,FALSE))=TRUE,IF(SUBSTITUTE(AN18,"　","")="",0,IF($CV$3&lt;=CODE(AN18),IF(AND($DB$3&lt;=CODE(AN18),CODE(AN18)&lt;=$DD$3),0,IF(AND($DG$3&lt;=CODE(AN18),CODE(AN18)&lt;=$DI$3),0,1)),0)),1)</f>
        <v>0</v>
      </c>
      <c r="DR18" s="436">
        <f>IF(ISERROR(VLOOKUP(AP18,'環境依存文字（電子入札利用不可）'!$A:$A,1,FALSE))=TRUE,IF(SUBSTITUTE(AP18,"　","")="",0,IF($CV$3&lt;=CODE(AP18),IF(AND($DB$3&lt;=CODE(AP18),CODE(AP18)&lt;=$DD$3),0,IF(AND($DG$3&lt;=CODE(AP18),CODE(AP18)&lt;=$DI$3),0,1)),0)),1)</f>
        <v>0</v>
      </c>
      <c r="DT18" s="436">
        <f>IF(ISERROR(VLOOKUP(AR18,'環境依存文字（電子入札利用不可）'!$A:$A,1,FALSE))=TRUE,IF(SUBSTITUTE(AR18,"　","")="",0,IF($CV$3&lt;=CODE(AR18),IF(AND($DB$3&lt;=CODE(AR18),CODE(AR18)&lt;=$DD$3),0,IF(AND($DG$3&lt;=CODE(AR18),CODE(AR18)&lt;=$DI$3),0,1)),0)),1)</f>
        <v>0</v>
      </c>
      <c r="DV18" s="436">
        <f>IF(ISERROR(VLOOKUP(AT18,'環境依存文字（電子入札利用不可）'!$A:$A,1,FALSE))=TRUE,IF(SUBSTITUTE(AT18,"　","")="",0,IF($CV$3&lt;=CODE(AT18),IF(AND($DB$3&lt;=CODE(AT18),CODE(AT18)&lt;=$DD$3),0,IF(AND($DG$3&lt;=CODE(AT18),CODE(AT18)&lt;=$DI$3),0,1)),0)),1)</f>
        <v>0</v>
      </c>
      <c r="DX18" s="436">
        <f>IF(ISERROR(VLOOKUP(AV18,'環境依存文字（電子入札利用不可）'!$A:$A,1,FALSE))=TRUE,IF(SUBSTITUTE(AV18,"　","")="",0,IF($CV$3&lt;=CODE(AV18),IF(AND($DB$3&lt;=CODE(AV18),CODE(AV18)&lt;=$DD$3),0,IF(AND($DG$3&lt;=CODE(AV18),CODE(AV18)&lt;=$DI$3),0,1)),0)),1)</f>
        <v>0</v>
      </c>
      <c r="DZ18" s="436">
        <f>IF(ISERROR(VLOOKUP(AX18,'環境依存文字（電子入札利用不可）'!$A:$A,1,FALSE))=TRUE,IF(SUBSTITUTE(AX18,"　","")="",0,IF($CV$3&lt;=CODE(AX18),IF(AND($DB$3&lt;=CODE(AX18),CODE(AX18)&lt;=$DD$3),0,IF(AND($DG$3&lt;=CODE(AX18),CODE(AX18)&lt;=$DI$3),0,1)),0)),1)</f>
        <v>0</v>
      </c>
      <c r="EB18" s="436">
        <f>IF(ISERROR(VLOOKUP(AZ18,'環境依存文字（電子入札利用不可）'!$A:$A,1,FALSE))=TRUE,IF(SUBSTITUTE(AZ18,"　","")="",0,IF($CV$3&lt;=CODE(AZ18),IF(AND($DB$3&lt;=CODE(AZ18),CODE(AZ18)&lt;=$DD$3),0,IF(AND($DG$3&lt;=CODE(AZ18),CODE(AZ18)&lt;=$DI$3),0,1)),0)),1)</f>
        <v>0</v>
      </c>
      <c r="ED18" s="436">
        <f>IF(ISERROR(VLOOKUP(BB18,'環境依存文字（電子入札利用不可）'!$A:$A,1,FALSE))=TRUE,IF(SUBSTITUTE(BB18,"　","")="",0,IF($CV$3&lt;=CODE(BB18),IF(AND($DB$3&lt;=CODE(BB18),CODE(BB18)&lt;=$DD$3),0,IF(AND($DG$3&lt;=CODE(BB18),CODE(BB18)&lt;=$DI$3),0,1)),0)),1)</f>
        <v>0</v>
      </c>
      <c r="EF18" s="436">
        <f>IF(ISERROR(VLOOKUP(BD18,'環境依存文字（電子入札利用不可）'!$A:$A,1,FALSE))=TRUE,IF(SUBSTITUTE(BD18,"　","")="",0,IF($CV$3&lt;=CODE(BD18),IF(AND($DB$3&lt;=CODE(BD18),CODE(BD18)&lt;=$DD$3),0,IF(AND($DG$3&lt;=CODE(BD18),CODE(BD18)&lt;=$DI$3),0,1)),0)),1)</f>
        <v>0</v>
      </c>
      <c r="EH18" s="436">
        <f>IF(ISERROR(VLOOKUP(BF18,'環境依存文字（電子入札利用不可）'!$A:$A,1,FALSE))=TRUE,IF(SUBSTITUTE(BF18,"　","")="",0,IF($CV$3&lt;=CODE(BF18),IF(AND($DB$3&lt;=CODE(BF18),CODE(BF18)&lt;=$DD$3),0,IF(AND($DG$3&lt;=CODE(BF18),CODE(BF18)&lt;=$DI$3),0,1)),0)),1)</f>
        <v>0</v>
      </c>
      <c r="EJ18" s="436">
        <f>IF(ISERROR(VLOOKUP(BH18,'環境依存文字（電子入札利用不可）'!$A:$A,1,FALSE))=TRUE,IF(SUBSTITUTE(BH18,"　","")="",0,IF($CV$3&lt;=CODE(BH18),IF(AND($DB$3&lt;=CODE(BH18),CODE(BH18)&lt;=$DD$3),0,IF(AND($DG$3&lt;=CODE(BH18),CODE(BH18)&lt;=$DI$3),0,1)),0)),1)</f>
        <v>0</v>
      </c>
      <c r="EL18" s="436">
        <f>IF(ISERROR(VLOOKUP(BJ18,'環境依存文字（電子入札利用不可）'!$A:$A,1,FALSE))=TRUE,IF(SUBSTITUTE(BJ18,"　","")="",0,IF($CV$3&lt;=CODE(BJ18),IF(AND($DB$3&lt;=CODE(BJ18),CODE(BJ18)&lt;=$DD$3),0,IF(AND($DG$3&lt;=CODE(BJ18),CODE(BJ18)&lt;=$DI$3),0,1)),0)),1)</f>
        <v>0</v>
      </c>
      <c r="EN18" s="436">
        <f>IF(ISERROR(VLOOKUP(BL18,'環境依存文字（電子入札利用不可）'!$A:$A,1,FALSE))=TRUE,IF(SUBSTITUTE(BL18,"　","")="",0,IF($CV$3&lt;=CODE(BL18),IF(AND($DB$3&lt;=CODE(BL18),CODE(BL18)&lt;=$DD$3),0,IF(AND($DG$3&lt;=CODE(BL18),CODE(BL18)&lt;=$DI$3),0,1)),0)),1)</f>
        <v>0</v>
      </c>
      <c r="EP18" s="436">
        <f>IF(ISERROR(VLOOKUP(BN18,'環境依存文字（電子入札利用不可）'!$A:$A,1,FALSE))=TRUE,IF(SUBSTITUTE(BN18,"　","")="",0,IF($CV$3&lt;=CODE(BN18),IF(AND($DB$3&lt;=CODE(BN18),CODE(BN18)&lt;=$DD$3),0,IF(AND($DG$3&lt;=CODE(BN18),CODE(BN18)&lt;=$DI$3),0,1)),0)),1)</f>
        <v>0</v>
      </c>
      <c r="ER18" s="436">
        <f>IF(ISERROR(VLOOKUP(BP18,'環境依存文字（電子入札利用不可）'!$A:$A,1,FALSE))=TRUE,IF(SUBSTITUTE(BP18,"　","")="",0,IF($CV$3&lt;=CODE(BP18),IF(AND($DB$3&lt;=CODE(BP18),CODE(BP18)&lt;=$DD$3),0,IF(AND($DG$3&lt;=CODE(BP18),CODE(BP18)&lt;=$DI$3),0,1)),0)),1)</f>
        <v>0</v>
      </c>
      <c r="ET18" s="436">
        <f>IF(ISERROR(VLOOKUP(BR18,'環境依存文字（電子入札利用不可）'!$A:$A,1,FALSE))=TRUE,IF(SUBSTITUTE(BR18,"　","")="",0,IF($CV$3&lt;=CODE(BR18),IF(AND($DB$3&lt;=CODE(BR18),CODE(BR18)&lt;=$DD$3),0,IF(AND($DG$3&lt;=CODE(BR18),CODE(BR18)&lt;=$DI$3),0,1)),0)),1)</f>
        <v>0</v>
      </c>
      <c r="EV18" s="436">
        <f>IF(ISERROR(VLOOKUP(BT18,'環境依存文字（電子入札利用不可）'!$A:$A,1,FALSE))=TRUE,IF(SUBSTITUTE(BT18,"　","")="",0,IF($CV$3&lt;=CODE(BT18),IF(AND($DB$3&lt;=CODE(BT18),CODE(BT18)&lt;=$DD$3),0,IF(AND($DG$3&lt;=CODE(BT18),CODE(BT18)&lt;=$DI$3),0,1)),0)),1)</f>
        <v>0</v>
      </c>
      <c r="EX18" s="436">
        <f>IF(ISERROR(VLOOKUP(BV18,'環境依存文字（電子入札利用不可）'!$A:$A,1,FALSE))=TRUE,IF(SUBSTITUTE(BV18,"　","")="",0,IF($CV$3&lt;=CODE(BV18),IF(AND($DB$3&lt;=CODE(BV18),CODE(BV18)&lt;=$DD$3),0,IF(AND($DG$3&lt;=CODE(BV18),CODE(BV18)&lt;=$DI$3),0,1)),0)),1)</f>
        <v>0</v>
      </c>
      <c r="EZ18" s="436">
        <f>IF(ISERROR(VLOOKUP(BX18,'環境依存文字（電子入札利用不可）'!$A:$A,1,FALSE))=TRUE,IF(SUBSTITUTE(BX18,"　","")="",0,IF($CV$3&lt;=CODE(BX18),IF(AND($DB$3&lt;=CODE(BX18),CODE(BX18)&lt;=$DD$3),0,IF(AND($DG$3&lt;=CODE(BX18),CODE(BX18)&lt;=$DI$3),0,1)),0)),1)</f>
        <v>0</v>
      </c>
      <c r="FB18" s="436">
        <f>IF(ISERROR(VLOOKUP(BZ18,'環境依存文字（電子入札利用不可）'!$A:$A,1,FALSE))=TRUE,IF(SUBSTITUTE(BZ18,"　","")="",0,IF($CV$3&lt;=CODE(BZ18),IF(AND($DB$3&lt;=CODE(BZ18),CODE(BZ18)&lt;=$DD$3),0,IF(AND($DG$3&lt;=CODE(BZ18),CODE(BZ18)&lt;=$DI$3),0,1)),0)),1)</f>
        <v>0</v>
      </c>
      <c r="FD18" s="436">
        <f>IF(ISERROR(VLOOKUP(CB18,'環境依存文字（電子入札利用不可）'!$A:$A,1,FALSE))=TRUE,IF(SUBSTITUTE(CB18,"　","")="",0,IF($CV$3&lt;=CODE(CB18),IF(AND($DB$3&lt;=CODE(CB18),CODE(CB18)&lt;=$DD$3),0,IF(AND($DG$3&lt;=CODE(CB18),CODE(CB18)&lt;=$DI$3),0,1)),0)),1)</f>
        <v>0</v>
      </c>
      <c r="FF18" s="436">
        <f>IF(ISERROR(VLOOKUP(CD18,'環境依存文字（電子入札利用不可）'!$A:$A,1,FALSE))=TRUE,IF(SUBSTITUTE(CD18,"　","")="",0,IF($CV$3&lt;=CODE(CD18),IF(AND($DB$3&lt;=CODE(CD18),CODE(CD18)&lt;=$DD$3),0,IF(AND($DG$3&lt;=CODE(CD18),CODE(CD18)&lt;=$DI$3),0,1)),0)),1)</f>
        <v>0</v>
      </c>
      <c r="FH18" s="436">
        <f>IF(ISERROR(VLOOKUP(CF18,'環境依存文字（電子入札利用不可）'!$A:$A,1,FALSE))=TRUE,IF(SUBSTITUTE(CF18,"　","")="",0,IF($CV$3&lt;=CODE(CF18),IF(AND($DB$3&lt;=CODE(CF18),CODE(CF18)&lt;=$DD$3),0,IF(AND($DG$3&lt;=CODE(CF18),CODE(CF18)&lt;=$DI$3),0,1)),0)),1)</f>
        <v>0</v>
      </c>
      <c r="FJ18" s="436">
        <f>IF(ISERROR(VLOOKUP(CH18,'環境依存文字（電子入札利用不可）'!$A:$A,1,FALSE))=TRUE,IF(SUBSTITUTE(CH18,"　","")="",0,IF($CV$3&lt;=CODE(CH18),IF(AND($DB$3&lt;=CODE(CH18),CODE(CH18)&lt;=$DD$3),0,IF(AND($DG$3&lt;=CODE(CH18),CODE(CH18)&lt;=$DI$3),0,1)),0)),1)</f>
        <v>0</v>
      </c>
    </row>
    <row r="19" spans="1:167" s="436" customFormat="1" ht="23.25" customHeight="1">
      <c r="D19" s="442"/>
      <c r="E19" s="442"/>
      <c r="F19" s="442"/>
      <c r="G19" s="442"/>
      <c r="H19" s="442"/>
      <c r="I19" s="625"/>
      <c r="J19" s="625"/>
      <c r="K19" s="589"/>
      <c r="L19" s="589"/>
      <c r="M19" s="589"/>
      <c r="N19" s="589"/>
      <c r="O19" s="589"/>
      <c r="P19" s="589"/>
      <c r="Q19" s="589"/>
      <c r="R19" s="589"/>
      <c r="S19" s="590"/>
      <c r="T19" s="590"/>
      <c r="U19" s="590"/>
      <c r="V19" s="590"/>
      <c r="W19" s="590"/>
      <c r="X19" s="591"/>
      <c r="Y19" s="591"/>
      <c r="Z19" s="591"/>
      <c r="AA19" s="590"/>
      <c r="AB19" s="442"/>
      <c r="AC19" s="442"/>
      <c r="AD19" s="442"/>
      <c r="AE19" s="442"/>
      <c r="AF19" s="442"/>
      <c r="AG19" s="592"/>
      <c r="AH19" s="592"/>
      <c r="AI19" s="442"/>
      <c r="AJ19" s="592"/>
      <c r="AK19" s="592"/>
      <c r="AL19" s="442"/>
      <c r="AM19" s="592"/>
      <c r="AN19" s="592"/>
      <c r="AO19" s="442"/>
      <c r="AP19" s="442"/>
      <c r="AQ19" s="442"/>
      <c r="AR19" s="442"/>
      <c r="AS19" s="442"/>
      <c r="AT19" s="442"/>
      <c r="AU19" s="442"/>
      <c r="AV19" s="442"/>
      <c r="AW19" s="442"/>
      <c r="AX19" s="442"/>
      <c r="AY19" s="442"/>
      <c r="AZ19" s="442"/>
      <c r="BA19" s="442"/>
      <c r="BB19" s="442"/>
      <c r="BC19" s="442"/>
      <c r="BD19" s="442"/>
      <c r="BE19" s="442"/>
      <c r="BF19" s="442"/>
      <c r="BG19" s="442"/>
      <c r="BH19" s="442"/>
      <c r="BI19" s="442"/>
      <c r="BJ19" s="442"/>
      <c r="BK19" s="442"/>
      <c r="BL19" s="442"/>
      <c r="BM19" s="442"/>
      <c r="BN19" s="442"/>
      <c r="BO19" s="442"/>
      <c r="BP19" s="442"/>
      <c r="BQ19" s="442"/>
      <c r="BR19" s="442"/>
      <c r="BS19" s="442"/>
      <c r="BT19" s="442"/>
      <c r="BU19" s="442"/>
      <c r="BV19" s="442"/>
      <c r="BW19" s="442"/>
      <c r="BX19" s="442"/>
      <c r="BY19" s="442"/>
      <c r="BZ19" s="442"/>
      <c r="CA19" s="442"/>
      <c r="CB19" s="442"/>
      <c r="CC19" s="442"/>
      <c r="CD19" s="442"/>
      <c r="CE19" s="442"/>
      <c r="CF19" s="442"/>
      <c r="CG19" s="442"/>
      <c r="CH19" s="442"/>
      <c r="CI19" s="442"/>
    </row>
    <row r="20" spans="1:167" s="574" customFormat="1" ht="23.25" customHeight="1" thickBot="1">
      <c r="A20" s="637" t="s">
        <v>739</v>
      </c>
      <c r="B20" s="436"/>
      <c r="I20" s="575"/>
      <c r="J20" s="575"/>
      <c r="K20" s="593"/>
      <c r="L20" s="593"/>
      <c r="M20" s="593"/>
      <c r="N20" s="593"/>
      <c r="O20" s="593"/>
      <c r="P20" s="593"/>
      <c r="Q20" s="593"/>
      <c r="R20" s="593"/>
      <c r="S20" s="594"/>
      <c r="T20" s="594"/>
      <c r="U20" s="595"/>
      <c r="V20" s="595"/>
      <c r="W20" s="595"/>
      <c r="X20" s="594"/>
      <c r="Y20" s="594"/>
      <c r="Z20" s="594"/>
      <c r="AA20" s="594"/>
      <c r="AB20" s="576"/>
      <c r="AC20" s="576"/>
      <c r="AD20" s="576"/>
      <c r="AE20" s="576"/>
      <c r="AF20" s="576"/>
      <c r="AG20" s="577"/>
      <c r="AH20" s="577"/>
      <c r="AI20" s="576"/>
      <c r="AJ20" s="577"/>
      <c r="AK20" s="577"/>
      <c r="AL20" s="576"/>
      <c r="AM20" s="577"/>
      <c r="AN20" s="577"/>
      <c r="AO20" s="576"/>
      <c r="AP20" s="576"/>
      <c r="AQ20" s="576"/>
      <c r="AR20" s="576"/>
    </row>
    <row r="21" spans="1:167" s="574" customFormat="1" ht="23.25" customHeight="1">
      <c r="B21" s="1464"/>
      <c r="C21" s="1459" t="s">
        <v>96</v>
      </c>
      <c r="D21" s="1459"/>
      <c r="E21" s="1459"/>
      <c r="F21" s="1459"/>
      <c r="G21" s="1459"/>
      <c r="H21" s="1459"/>
      <c r="I21" s="1459"/>
      <c r="J21" s="1459"/>
      <c r="K21" s="1466" t="s">
        <v>97</v>
      </c>
      <c r="L21" s="1466"/>
      <c r="M21" s="1466"/>
      <c r="N21" s="1466"/>
      <c r="O21" s="1466"/>
      <c r="P21" s="1466"/>
      <c r="Q21" s="1466"/>
      <c r="R21" s="1466"/>
      <c r="S21" s="1466"/>
      <c r="T21" s="1466"/>
      <c r="U21" s="1466"/>
      <c r="V21" s="1466"/>
      <c r="W21" s="1466"/>
      <c r="X21" s="1466"/>
      <c r="Y21" s="1466"/>
      <c r="Z21" s="1466"/>
      <c r="AA21" s="1466"/>
      <c r="AB21" s="1468" t="s">
        <v>736</v>
      </c>
      <c r="AC21" s="1468"/>
      <c r="AD21" s="1468"/>
      <c r="AE21" s="1468"/>
      <c r="AF21" s="1468"/>
      <c r="AG21" s="1468"/>
      <c r="AH21" s="1468"/>
      <c r="AI21" s="1468"/>
      <c r="AJ21" s="1468"/>
      <c r="AK21" s="1468"/>
      <c r="AL21" s="1468"/>
      <c r="AM21" s="1468"/>
      <c r="AN21" s="1468"/>
      <c r="AO21" s="1468"/>
      <c r="AP21" s="1468"/>
      <c r="AQ21" s="1468"/>
      <c r="AR21" s="1468"/>
      <c r="AS21" s="1468"/>
      <c r="AT21" s="1468"/>
      <c r="AU21" s="1468"/>
      <c r="AV21" s="1468"/>
      <c r="AW21" s="1468"/>
      <c r="AX21" s="1468"/>
      <c r="AY21" s="1468"/>
      <c r="AZ21" s="1468"/>
      <c r="BA21" s="1468"/>
      <c r="BB21" s="1468"/>
      <c r="BC21" s="1468"/>
      <c r="BD21" s="1468"/>
      <c r="BE21" s="1468"/>
      <c r="BF21" s="1468"/>
      <c r="BG21" s="1468"/>
      <c r="BH21" s="1468"/>
      <c r="BI21" s="1468"/>
      <c r="BJ21" s="1468"/>
      <c r="BK21" s="1468"/>
      <c r="BL21" s="1470" t="s">
        <v>30</v>
      </c>
      <c r="BM21" s="1470"/>
      <c r="BN21" s="1470"/>
      <c r="BO21" s="1470"/>
      <c r="BP21" s="1470"/>
      <c r="BQ21" s="1470"/>
      <c r="BR21" s="1470"/>
      <c r="BS21" s="1470"/>
      <c r="BT21" s="1470" t="s">
        <v>737</v>
      </c>
      <c r="BU21" s="1470"/>
      <c r="BV21" s="1470"/>
      <c r="BW21" s="1470"/>
      <c r="BX21" s="1470"/>
      <c r="BY21" s="1470"/>
      <c r="BZ21" s="1470"/>
      <c r="CA21" s="1470"/>
      <c r="CB21" s="1470"/>
      <c r="CC21" s="1470"/>
      <c r="CD21" s="1470"/>
      <c r="CE21" s="1470"/>
      <c r="CF21" s="1470"/>
      <c r="CG21" s="1470"/>
      <c r="CH21" s="1470"/>
      <c r="CI21" s="1482"/>
    </row>
    <row r="22" spans="1:167" s="574" customFormat="1" ht="23.25" customHeight="1" thickBot="1">
      <c r="B22" s="1465"/>
      <c r="C22" s="1462"/>
      <c r="D22" s="1462"/>
      <c r="E22" s="1462"/>
      <c r="F22" s="1462"/>
      <c r="G22" s="1462"/>
      <c r="H22" s="1462"/>
      <c r="I22" s="1462"/>
      <c r="J22" s="1462"/>
      <c r="K22" s="1467"/>
      <c r="L22" s="1467"/>
      <c r="M22" s="1467"/>
      <c r="N22" s="1467"/>
      <c r="O22" s="1467"/>
      <c r="P22" s="1467"/>
      <c r="Q22" s="1467"/>
      <c r="R22" s="1467"/>
      <c r="S22" s="1467"/>
      <c r="T22" s="1467"/>
      <c r="U22" s="1467"/>
      <c r="V22" s="1467"/>
      <c r="W22" s="1467"/>
      <c r="X22" s="1467"/>
      <c r="Y22" s="1467"/>
      <c r="Z22" s="1467"/>
      <c r="AA22" s="1467"/>
      <c r="AB22" s="1469"/>
      <c r="AC22" s="1469"/>
      <c r="AD22" s="1469"/>
      <c r="AE22" s="1469"/>
      <c r="AF22" s="1469"/>
      <c r="AG22" s="1469"/>
      <c r="AH22" s="1469"/>
      <c r="AI22" s="1469"/>
      <c r="AJ22" s="1469"/>
      <c r="AK22" s="1469"/>
      <c r="AL22" s="1469"/>
      <c r="AM22" s="1469"/>
      <c r="AN22" s="1469"/>
      <c r="AO22" s="1469"/>
      <c r="AP22" s="1469"/>
      <c r="AQ22" s="1469"/>
      <c r="AR22" s="1469"/>
      <c r="AS22" s="1469"/>
      <c r="AT22" s="1469"/>
      <c r="AU22" s="1469"/>
      <c r="AV22" s="1469"/>
      <c r="AW22" s="1469"/>
      <c r="AX22" s="1469"/>
      <c r="AY22" s="1469"/>
      <c r="AZ22" s="1469"/>
      <c r="BA22" s="1469"/>
      <c r="BB22" s="1469"/>
      <c r="BC22" s="1469"/>
      <c r="BD22" s="1469"/>
      <c r="BE22" s="1469"/>
      <c r="BF22" s="1469"/>
      <c r="BG22" s="1469"/>
      <c r="BH22" s="1469"/>
      <c r="BI22" s="1469"/>
      <c r="BJ22" s="1469"/>
      <c r="BK22" s="1469"/>
      <c r="BL22" s="1461" t="s">
        <v>738</v>
      </c>
      <c r="BM22" s="1461"/>
      <c r="BN22" s="1461"/>
      <c r="BO22" s="1461"/>
      <c r="BP22" s="1461"/>
      <c r="BQ22" s="1461"/>
      <c r="BR22" s="1461"/>
      <c r="BS22" s="1461"/>
      <c r="BT22" s="1461"/>
      <c r="BU22" s="1461"/>
      <c r="BV22" s="1461"/>
      <c r="BW22" s="1461"/>
      <c r="BX22" s="1461"/>
      <c r="BY22" s="1461"/>
      <c r="BZ22" s="1461"/>
      <c r="CA22" s="1461"/>
      <c r="CB22" s="1461"/>
      <c r="CC22" s="1461"/>
      <c r="CD22" s="1461"/>
      <c r="CE22" s="1461"/>
      <c r="CF22" s="1461"/>
      <c r="CG22" s="1461"/>
      <c r="CH22" s="1461"/>
      <c r="CI22" s="1485"/>
      <c r="CJ22" s="576"/>
      <c r="CK22" s="576"/>
    </row>
    <row r="23" spans="1:167" s="574" customFormat="1" ht="23.25" customHeight="1">
      <c r="B23" s="1450">
        <v>1</v>
      </c>
      <c r="C23" s="1452" t="str">
        <f>+IF(入力シート!F196="","",入力シート!F196)</f>
        <v/>
      </c>
      <c r="D23" s="1452"/>
      <c r="E23" s="1452"/>
      <c r="F23" s="1452"/>
      <c r="G23" s="1452"/>
      <c r="H23" s="1452"/>
      <c r="I23" s="1452"/>
      <c r="J23" s="1452"/>
      <c r="K23" s="361" t="str">
        <f>+IF(入力シート!J196="","",入力シート!J196)</f>
        <v/>
      </c>
      <c r="L23" s="1453" t="str">
        <f>+MID(入力シート!$BI196,入力シート!BI$182,1)</f>
        <v/>
      </c>
      <c r="M23" s="1454"/>
      <c r="N23" s="1455" t="str">
        <f>+MID(入力シート!$BI196,入力シート!BK$182,1)</f>
        <v/>
      </c>
      <c r="O23" s="1456"/>
      <c r="P23" s="1457" t="str">
        <f>+MID(入力シート!$BI196,入力シート!BM$182,1)</f>
        <v/>
      </c>
      <c r="Q23" s="1457"/>
      <c r="R23" s="1486" t="str">
        <f>+MID(入力シート!$BI196,入力シート!BO$182,1)</f>
        <v/>
      </c>
      <c r="S23" s="1487"/>
      <c r="T23" s="1447" t="str">
        <f>+MID(入力シート!$BI196,入力シート!BQ$182,1)</f>
        <v/>
      </c>
      <c r="U23" s="1448"/>
      <c r="V23" s="596" t="str">
        <f>+IF(入力シート!$Q196="","",MID(TEXT(入力シート!$Q196,"00000#"),入力シート!BI$183,1))</f>
        <v/>
      </c>
      <c r="W23" s="597" t="str">
        <f>+IF(入力シート!$Q196="","",MID(TEXT(入力シート!$Q196,"00000#"),入力シート!BJ$183,1))</f>
        <v/>
      </c>
      <c r="X23" s="597" t="str">
        <f>+IF(入力シート!$Q196="","",MID(TEXT(入力シート!$Q196,"00000#"),入力シート!BK$183,1))</f>
        <v/>
      </c>
      <c r="Y23" s="597" t="str">
        <f>+IF(入力シート!$Q196="","",MID(TEXT(入力シート!$Q196,"00000#"),入力シート!BL$183,1))</f>
        <v/>
      </c>
      <c r="Z23" s="597" t="str">
        <f>+IF(入力シート!$Q196="","",MID(TEXT(入力シート!$Q196,"00000#"),入力シート!BM$183,1))</f>
        <v/>
      </c>
      <c r="AA23" s="598" t="str">
        <f>+IF(入力シート!$Q196="","",MID(TEXT(入力シート!$Q196,"00000#"),入力シート!BN$183,1))</f>
        <v/>
      </c>
      <c r="AB23" s="1449" t="str">
        <f>+IF(入力シート!$S196="","",MID(入力シート!$S196,入力シート!BI$181,1))</f>
        <v/>
      </c>
      <c r="AC23" s="1446"/>
      <c r="AD23" s="1480" t="str">
        <f>+IF(入力シート!$S196="","",MID(入力シート!$S196,入力シート!BK$181,1))</f>
        <v/>
      </c>
      <c r="AE23" s="1481"/>
      <c r="AF23" s="1480" t="str">
        <f>+IF(入力シート!$S196="","",MID(入力シート!$S196,入力シート!BM$181,1))</f>
        <v/>
      </c>
      <c r="AG23" s="1481"/>
      <c r="AH23" s="1480" t="str">
        <f>+IF(入力シート!$S196="","",MID(入力シート!$S196,入力シート!BO$181,1))</f>
        <v/>
      </c>
      <c r="AI23" s="1481"/>
      <c r="AJ23" s="1480" t="str">
        <f>+IF(入力シート!$S196="","",MID(入力シート!$S196,入力シート!BQ$181,1))</f>
        <v/>
      </c>
      <c r="AK23" s="1481"/>
      <c r="AL23" s="1480" t="str">
        <f>+IF(入力シート!$S196="","",MID(入力シート!$S196,入力シート!BS$181,1))</f>
        <v/>
      </c>
      <c r="AM23" s="1481"/>
      <c r="AN23" s="1480" t="str">
        <f>+IF(入力シート!$S196="","",MID(入力シート!$S196,入力シート!BU$181,1))</f>
        <v/>
      </c>
      <c r="AO23" s="1481"/>
      <c r="AP23" s="1480" t="str">
        <f>+IF(入力シート!$S196="","",MID(入力シート!$S196,入力シート!BW$181,1))</f>
        <v/>
      </c>
      <c r="AQ23" s="1481"/>
      <c r="AR23" s="1480" t="str">
        <f>+IF(入力シート!$S196="","",MID(入力シート!$S196,入力シート!BY$181,1))</f>
        <v/>
      </c>
      <c r="AS23" s="1481"/>
      <c r="AT23" s="1480" t="str">
        <f>+IF(入力シート!$S196="","",MID(入力シート!$S196,入力シート!CA$181,1))</f>
        <v/>
      </c>
      <c r="AU23" s="1481"/>
      <c r="AV23" s="1480" t="str">
        <f>+IF(入力シート!$S196="","",MID(入力シート!$S196,入力シート!CC$181,1))</f>
        <v/>
      </c>
      <c r="AW23" s="1481"/>
      <c r="AX23" s="1480" t="str">
        <f>+IF(入力シート!$S196="","",MID(入力シート!$S196,入力シート!CE$181,1))</f>
        <v/>
      </c>
      <c r="AY23" s="1481"/>
      <c r="AZ23" s="1480" t="str">
        <f>+IF(入力シート!$S196="","",MID(入力シート!$S196,入力シート!CG$181,1))</f>
        <v/>
      </c>
      <c r="BA23" s="1481"/>
      <c r="BB23" s="1480" t="str">
        <f>+IF(入力シート!$S196="","",MID(入力シート!$S196,入力シート!CI$181,1))</f>
        <v/>
      </c>
      <c r="BC23" s="1481"/>
      <c r="BD23" s="1480" t="str">
        <f>+IF(入力シート!$S196="","",MID(入力シート!$S196,入力シート!CK$181,1))</f>
        <v/>
      </c>
      <c r="BE23" s="1481"/>
      <c r="BF23" s="1480" t="str">
        <f>+IF(入力シート!$S196="","",MID(入力シート!$S196,入力シート!CM$181,1))</f>
        <v/>
      </c>
      <c r="BG23" s="1481"/>
      <c r="BH23" s="1480" t="str">
        <f>+IF(入力シート!$S196="","",MID(入力シート!$S196,入力シート!CO$181,1))</f>
        <v/>
      </c>
      <c r="BI23" s="1481"/>
      <c r="BJ23" s="1478" t="str">
        <f>+IF(入力シート!$S196="","",MID(入力シート!$S196,入力シート!CQ$181,1))</f>
        <v/>
      </c>
      <c r="BK23" s="1479"/>
      <c r="BL23" s="581" t="str">
        <f>+IF(入力シート!$AG196="","",MID(TEXT(入力シート!$AG196,"00#"),入力シート!BI$183,1))</f>
        <v/>
      </c>
      <c r="BM23" s="582" t="str">
        <f>+IF(入力シート!$AG196="","",MID(TEXT(入力シート!$AG196,"00#"),入力シート!BJ$183,1))</f>
        <v/>
      </c>
      <c r="BN23" s="582" t="str">
        <f>+IF(入力シート!$AG196="","",MID(TEXT(入力シート!$AG196,"00#"),入力シート!BK$183,1))</f>
        <v/>
      </c>
      <c r="BO23" s="583" t="s">
        <v>34</v>
      </c>
      <c r="BP23" s="582" t="str">
        <f>+IF(入力シート!$AJ196="","",MID(TEXT(入力シート!$AJ196,"000#"),入力シート!BI$183,1))</f>
        <v/>
      </c>
      <c r="BQ23" s="582" t="str">
        <f>+IF(入力シート!$AJ196="","",MID(TEXT(入力シート!$AJ196,"000#"),入力シート!BJ$183,1))</f>
        <v/>
      </c>
      <c r="BR23" s="582" t="str">
        <f>+IF(入力シート!$AJ196="","",MID(TEXT(入力シート!$AJ196,"000#"),入力シート!BK$183,1))</f>
        <v/>
      </c>
      <c r="BS23" s="582" t="str">
        <f>+IF(入力シート!$AJ196="","",MID(TEXT(入力シート!$AJ196,"000#"),入力シート!BL$183,1))</f>
        <v/>
      </c>
      <c r="BT23" s="1444" t="str">
        <f>+IF(入力シート!$AL196="","",MID(入力シート!$AL196,入力シート!BI$181,1))</f>
        <v/>
      </c>
      <c r="BU23" s="1445"/>
      <c r="BV23" s="1435" t="str">
        <f>+IF(入力シート!$AL196="","",MID(入力シート!$AL196,入力シート!BK$181,1))</f>
        <v/>
      </c>
      <c r="BW23" s="1436"/>
      <c r="BX23" s="1435" t="str">
        <f>+IF(入力シート!$AL196="","",MID(入力シート!$AL196,入力シート!BM$181,1))</f>
        <v/>
      </c>
      <c r="BY23" s="1436"/>
      <c r="BZ23" s="1437" t="str">
        <f>+IF(入力シート!$AL196="","",MID(入力シート!$AL196,入力シート!BO$181,1))</f>
        <v/>
      </c>
      <c r="CA23" s="1438"/>
      <c r="CB23" s="1435" t="str">
        <f>+IF(入力シート!$AL196="","",MID(入力シート!$AL196,入力シート!BQ$181,1))</f>
        <v/>
      </c>
      <c r="CC23" s="1436"/>
      <c r="CD23" s="1435" t="str">
        <f>+IF(入力シート!$AL196="","",MID(入力シート!$AL196,入力シート!BS$181,1))</f>
        <v/>
      </c>
      <c r="CE23" s="1436"/>
      <c r="CF23" s="1437" t="str">
        <f>+IF(入力シート!$AL196="","",MID(入力シート!$AL196,入力シート!BU$181,1))</f>
        <v/>
      </c>
      <c r="CG23" s="1438"/>
      <c r="CH23" s="1435" t="str">
        <f>+IF(入力シート!$AL196="","",MID(入力シート!$AL196,入力シート!BW$181,1))</f>
        <v/>
      </c>
      <c r="CI23" s="1477"/>
      <c r="CJ23" s="576"/>
      <c r="DA23" s="436"/>
      <c r="DB23" s="643">
        <f>+SUM(DD23:FV24)</f>
        <v>0</v>
      </c>
      <c r="DC23" s="436"/>
      <c r="DD23" s="436">
        <f>IF(ISERROR(VLOOKUP(AB23,'環境依存文字（電子入札利用不可）'!$A:$A,1,FALSE))=TRUE,IF(SUBSTITUTE(AB23,"　","")="",0,IF($CV$3&lt;=CODE(AB23),IF(AND($DB$3&lt;=CODE(AB23),CODE(AB23)&lt;=$DD$3),0,IF(AND($DG$3&lt;=CODE(AB23),CODE(AB23)&lt;=$DI$3),0,1)),0)),1)</f>
        <v>0</v>
      </c>
      <c r="DE23" s="436"/>
      <c r="DF23" s="436">
        <f>IF(ISERROR(VLOOKUP(AD23,'環境依存文字（電子入札利用不可）'!$A:$A,1,FALSE))=TRUE,IF(SUBSTITUTE(AD23,"　","")="",0,IF($CV$3&lt;=CODE(AD23),IF(AND($DB$3&lt;=CODE(AD23),CODE(AD23)&lt;=$DD$3),0,IF(AND($DG$3&lt;=CODE(AD23),CODE(AD23)&lt;=$DI$3),0,1)),0)),1)</f>
        <v>0</v>
      </c>
      <c r="DG23" s="436"/>
      <c r="DH23" s="436">
        <f>IF(ISERROR(VLOOKUP(AF23,'環境依存文字（電子入札利用不可）'!$A:$A,1,FALSE))=TRUE,IF(SUBSTITUTE(AF23,"　","")="",0,IF($CV$3&lt;=CODE(AF23),IF(AND($DB$3&lt;=CODE(AF23),CODE(AF23)&lt;=$DD$3),0,IF(AND($DG$3&lt;=CODE(AF23),CODE(AF23)&lt;=$DI$3),0,1)),0)),1)</f>
        <v>0</v>
      </c>
      <c r="DI23" s="436"/>
      <c r="DJ23" s="436">
        <f>IF(ISERROR(VLOOKUP(AH23,'環境依存文字（電子入札利用不可）'!$A:$A,1,FALSE))=TRUE,IF(SUBSTITUTE(AH23,"　","")="",0,IF($CV$3&lt;=CODE(AH23),IF(AND($DB$3&lt;=CODE(AH23),CODE(AH23)&lt;=$DD$3),0,IF(AND($DG$3&lt;=CODE(AH23),CODE(AH23)&lt;=$DI$3),0,1)),0)),1)</f>
        <v>0</v>
      </c>
      <c r="DK23" s="436"/>
      <c r="DL23" s="436">
        <f>IF(ISERROR(VLOOKUP(AJ23,'環境依存文字（電子入札利用不可）'!$A:$A,1,FALSE))=TRUE,IF(SUBSTITUTE(AJ23,"　","")="",0,IF($CV$3&lt;=CODE(AJ23),IF(AND($DB$3&lt;=CODE(AJ23),CODE(AJ23)&lt;=$DD$3),0,IF(AND($DG$3&lt;=CODE(AJ23),CODE(AJ23)&lt;=$DI$3),0,1)),0)),1)</f>
        <v>0</v>
      </c>
      <c r="DM23" s="436"/>
      <c r="DN23" s="436">
        <f>IF(ISERROR(VLOOKUP(AL23,'環境依存文字（電子入札利用不可）'!$A:$A,1,FALSE))=TRUE,IF(SUBSTITUTE(AL23,"　","")="",0,IF($CV$3&lt;=CODE(AL23),IF(AND($DB$3&lt;=CODE(AL23),CODE(AL23)&lt;=$DD$3),0,IF(AND($DG$3&lt;=CODE(AL23),CODE(AL23)&lt;=$DI$3),0,1)),0)),1)</f>
        <v>0</v>
      </c>
      <c r="DO23" s="436"/>
      <c r="DP23" s="436">
        <f>IF(ISERROR(VLOOKUP(AN23,'環境依存文字（電子入札利用不可）'!$A:$A,1,FALSE))=TRUE,IF(SUBSTITUTE(AN23,"　","")="",0,IF($CV$3&lt;=CODE(AN23),IF(AND($DB$3&lt;=CODE(AN23),CODE(AN23)&lt;=$DD$3),0,IF(AND($DG$3&lt;=CODE(AN23),CODE(AN23)&lt;=$DI$3),0,1)),0)),1)</f>
        <v>0</v>
      </c>
      <c r="DQ23" s="436"/>
      <c r="DR23" s="436">
        <f>IF(ISERROR(VLOOKUP(AP23,'環境依存文字（電子入札利用不可）'!$A:$A,1,FALSE))=TRUE,IF(SUBSTITUTE(AP23,"　","")="",0,IF($CV$3&lt;=CODE(AP23),IF(AND($DB$3&lt;=CODE(AP23),CODE(AP23)&lt;=$DD$3),0,IF(AND($DG$3&lt;=CODE(AP23),CODE(AP23)&lt;=$DI$3),0,1)),0)),1)</f>
        <v>0</v>
      </c>
      <c r="DS23" s="436"/>
      <c r="DT23" s="436">
        <f>IF(ISERROR(VLOOKUP(AR23,'環境依存文字（電子入札利用不可）'!$A:$A,1,FALSE))=TRUE,IF(SUBSTITUTE(AR23,"　","")="",0,IF($CV$3&lt;=CODE(AR23),IF(AND($DB$3&lt;=CODE(AR23),CODE(AR23)&lt;=$DD$3),0,IF(AND($DG$3&lt;=CODE(AR23),CODE(AR23)&lt;=$DI$3),0,1)),0)),1)</f>
        <v>0</v>
      </c>
      <c r="DU23" s="436"/>
      <c r="DV23" s="436">
        <f>IF(ISERROR(VLOOKUP(AT23,'環境依存文字（電子入札利用不可）'!$A:$A,1,FALSE))=TRUE,IF(SUBSTITUTE(AT23,"　","")="",0,IF($CV$3&lt;=CODE(AT23),IF(AND($DB$3&lt;=CODE(AT23),CODE(AT23)&lt;=$DD$3),0,IF(AND($DG$3&lt;=CODE(AT23),CODE(AT23)&lt;=$DI$3),0,1)),0)),1)</f>
        <v>0</v>
      </c>
      <c r="DW23" s="436"/>
      <c r="DX23" s="436">
        <f>IF(ISERROR(VLOOKUP(AV23,'環境依存文字（電子入札利用不可）'!$A:$A,1,FALSE))=TRUE,IF(SUBSTITUTE(AV23,"　","")="",0,IF($CV$3&lt;=CODE(AV23),IF(AND($DB$3&lt;=CODE(AV23),CODE(AV23)&lt;=$DD$3),0,IF(AND($DG$3&lt;=CODE(AV23),CODE(AV23)&lt;=$DI$3),0,1)),0)),1)</f>
        <v>0</v>
      </c>
      <c r="DY23" s="436"/>
      <c r="DZ23" s="436">
        <f>IF(ISERROR(VLOOKUP(AX23,'環境依存文字（電子入札利用不可）'!$A:$A,1,FALSE))=TRUE,IF(SUBSTITUTE(AX23,"　","")="",0,IF($CV$3&lt;=CODE(AX23),IF(AND($DB$3&lt;=CODE(AX23),CODE(AX23)&lt;=$DD$3),0,IF(AND($DG$3&lt;=CODE(AX23),CODE(AX23)&lt;=$DI$3),0,1)),0)),1)</f>
        <v>0</v>
      </c>
      <c r="EA23" s="436"/>
      <c r="EB23" s="436">
        <f>IF(ISERROR(VLOOKUP(AZ23,'環境依存文字（電子入札利用不可）'!$A:$A,1,FALSE))=TRUE,IF(SUBSTITUTE(AZ23,"　","")="",0,IF($CV$3&lt;=CODE(AZ23),IF(AND($DB$3&lt;=CODE(AZ23),CODE(AZ23)&lt;=$DD$3),0,IF(AND($DG$3&lt;=CODE(AZ23),CODE(AZ23)&lt;=$DI$3),0,1)),0)),1)</f>
        <v>0</v>
      </c>
      <c r="EC23" s="436"/>
      <c r="ED23" s="436">
        <f>IF(ISERROR(VLOOKUP(BB23,'環境依存文字（電子入札利用不可）'!$A:$A,1,FALSE))=TRUE,IF(SUBSTITUTE(BB23,"　","")="",0,IF($CV$3&lt;=CODE(BB23),IF(AND($DB$3&lt;=CODE(BB23),CODE(BB23)&lt;=$DD$3),0,IF(AND($DG$3&lt;=CODE(BB23),CODE(BB23)&lt;=$DI$3),0,1)),0)),1)</f>
        <v>0</v>
      </c>
      <c r="EE23" s="436"/>
      <c r="EF23" s="436">
        <f>IF(ISERROR(VLOOKUP(BD23,'環境依存文字（電子入札利用不可）'!$A:$A,1,FALSE))=TRUE,IF(SUBSTITUTE(BD23,"　","")="",0,IF($CV$3&lt;=CODE(BD23),IF(AND($DB$3&lt;=CODE(BD23),CODE(BD23)&lt;=$DD$3),0,IF(AND($DG$3&lt;=CODE(BD23),CODE(BD23)&lt;=$DI$3),0,1)),0)),1)</f>
        <v>0</v>
      </c>
      <c r="EG23" s="436"/>
      <c r="EH23" s="436">
        <f>IF(ISERROR(VLOOKUP(BF23,'環境依存文字（電子入札利用不可）'!$A:$A,1,FALSE))=TRUE,IF(SUBSTITUTE(BF23,"　","")="",0,IF($CV$3&lt;=CODE(BF23),IF(AND($DB$3&lt;=CODE(BF23),CODE(BF23)&lt;=$DD$3),0,IF(AND($DG$3&lt;=CODE(BF23),CODE(BF23)&lt;=$DI$3),0,1)),0)),1)</f>
        <v>0</v>
      </c>
      <c r="EI23" s="436"/>
      <c r="EJ23" s="436">
        <f>IF(ISERROR(VLOOKUP(BH23,'環境依存文字（電子入札利用不可）'!$A:$A,1,FALSE))=TRUE,IF(SUBSTITUTE(BH23,"　","")="",0,IF($CV$3&lt;=CODE(BH23),IF(AND($DB$3&lt;=CODE(BH23),CODE(BH23)&lt;=$DD$3),0,IF(AND($DG$3&lt;=CODE(BH23),CODE(BH23)&lt;=$DI$3),0,1)),0)),1)</f>
        <v>0</v>
      </c>
      <c r="EK23" s="436"/>
      <c r="EL23" s="436">
        <f>IF(ISERROR(VLOOKUP(BJ23,'環境依存文字（電子入札利用不可）'!$A:$A,1,FALSE))=TRUE,IF(SUBSTITUTE(BJ23,"　","")="",0,IF($CV$3&lt;=CODE(BJ23),IF(AND($DB$3&lt;=CODE(BJ23),CODE(BJ23)&lt;=$DD$3),0,IF(AND($DG$3&lt;=CODE(BJ23),CODE(BJ23)&lt;=$DI$3),0,1)),0)),1)</f>
        <v>0</v>
      </c>
      <c r="EM23" s="436"/>
      <c r="EN23" s="436">
        <f>IF(ISERROR(VLOOKUP(BT23,'環境依存文字（電子入札利用不可）'!$A:$A,1,FALSE))=TRUE,IF(SUBSTITUTE(BT23,"　","")="",0,IF($CV$3&lt;=CODE(BT23),IF(AND($DB$3&lt;=CODE(BT23),CODE(BT23)&lt;=$DD$3),0,IF(AND($DG$3&lt;=CODE(BT23),CODE(BT23)&lt;=$DI$3),0,1)),0)),1)</f>
        <v>0</v>
      </c>
      <c r="EO23" s="436"/>
      <c r="EP23" s="436">
        <f>IF(ISERROR(VLOOKUP(BV23,'環境依存文字（電子入札利用不可）'!$A:$A,1,FALSE))=TRUE,IF(SUBSTITUTE(BV23,"　","")="",0,IF($CV$3&lt;=CODE(BV23),IF(AND($DB$3&lt;=CODE(BV23),CODE(BV23)&lt;=$DD$3),0,IF(AND($DG$3&lt;=CODE(BV23),CODE(BV23)&lt;=$DI$3),0,1)),0)),1)</f>
        <v>0</v>
      </c>
      <c r="EQ23" s="436"/>
      <c r="ER23" s="436">
        <f>IF(ISERROR(VLOOKUP(BX23,'環境依存文字（電子入札利用不可）'!$A:$A,1,FALSE))=TRUE,IF(SUBSTITUTE(BX23,"　","")="",0,IF($CV$3&lt;=CODE(BX23),IF(AND($DB$3&lt;=CODE(BX23),CODE(BX23)&lt;=$DD$3),0,IF(AND($DG$3&lt;=CODE(BX23),CODE(BX23)&lt;=$DI$3),0,1)),0)),1)</f>
        <v>0</v>
      </c>
      <c r="ES23" s="436"/>
      <c r="ET23" s="436">
        <f>IF(ISERROR(VLOOKUP(BZ23,'環境依存文字（電子入札利用不可）'!$A:$A,1,FALSE))=TRUE,IF(SUBSTITUTE(BZ23,"　","")="",0,IF($CV$3&lt;=CODE(BZ23),IF(AND($DB$3&lt;=CODE(BZ23),CODE(BZ23)&lt;=$DD$3),0,IF(AND($DG$3&lt;=CODE(BZ23),CODE(BZ23)&lt;=$DI$3),0,1)),0)),1)</f>
        <v>0</v>
      </c>
      <c r="EU23" s="436"/>
      <c r="EV23" s="436">
        <f>IF(ISERROR(VLOOKUP(CB23,'環境依存文字（電子入札利用不可）'!$A:$A,1,FALSE))=TRUE,IF(SUBSTITUTE(CB23,"　","")="",0,IF($CV$3&lt;=CODE(CB23),IF(AND($DB$3&lt;=CODE(CB23),CODE(CB23)&lt;=$DD$3),0,IF(AND($DG$3&lt;=CODE(CB23),CODE(CB23)&lt;=$DI$3),0,1)),0)),1)</f>
        <v>0</v>
      </c>
      <c r="EW23" s="436"/>
      <c r="EX23" s="436">
        <f>IF(ISERROR(VLOOKUP(CD23,'環境依存文字（電子入札利用不可）'!$A:$A,1,FALSE))=TRUE,IF(SUBSTITUTE(CD23,"　","")="",0,IF($CV$3&lt;=CODE(CD23),IF(AND($DB$3&lt;=CODE(CD23),CODE(CD23)&lt;=$DD$3),0,IF(AND($DG$3&lt;=CODE(CD23),CODE(CD23)&lt;=$DI$3),0,1)),0)),1)</f>
        <v>0</v>
      </c>
      <c r="EY23" s="436"/>
      <c r="EZ23" s="436">
        <f>IF(ISERROR(VLOOKUP(CF23,'環境依存文字（電子入札利用不可）'!$A:$A,1,FALSE))=TRUE,IF(SUBSTITUTE(CF23,"　","")="",0,IF($CV$3&lt;=CODE(CF23),IF(AND($DB$3&lt;=CODE(CF23),CODE(CF23)&lt;=$DD$3),0,IF(AND($DG$3&lt;=CODE(CF23),CODE(CF23)&lt;=$DI$3),0,1)),0)),1)</f>
        <v>0</v>
      </c>
      <c r="FA23" s="436"/>
      <c r="FB23" s="436">
        <f>IF(ISERROR(VLOOKUP(CH23,'環境依存文字（電子入札利用不可）'!$A:$A,1,FALSE))=TRUE,IF(SUBSTITUTE(CH23,"　","")="",0,IF($CV$3&lt;=CODE(CH23),IF(AND($DB$3&lt;=CODE(CH23),CODE(CH23)&lt;=$DD$3),0,IF(AND($DG$3&lt;=CODE(CH23),CODE(CH23)&lt;=$DI$3),0,1)),0)),1)</f>
        <v>0</v>
      </c>
      <c r="FC23" s="436"/>
      <c r="FD23" s="436"/>
      <c r="FE23" s="436"/>
      <c r="FF23" s="436"/>
      <c r="FG23" s="436"/>
      <c r="FH23" s="436"/>
      <c r="FI23" s="436"/>
      <c r="FJ23" s="436"/>
    </row>
    <row r="24" spans="1:167" s="436" customFormat="1" ht="23.25" customHeight="1" thickBot="1">
      <c r="B24" s="1451"/>
      <c r="C24" s="1428" t="str">
        <f>+IF(入力シート!F197="","",入力シート!F197)</f>
        <v/>
      </c>
      <c r="D24" s="1428"/>
      <c r="E24" s="1428"/>
      <c r="F24" s="1428"/>
      <c r="G24" s="1428"/>
      <c r="H24" s="1428"/>
      <c r="I24" s="1428"/>
      <c r="J24" s="1428"/>
      <c r="K24" s="362" t="str">
        <f>+IF(入力シート!J197="","",入力シート!J197)</f>
        <v/>
      </c>
      <c r="L24" s="1429" t="str">
        <f>+MID(入力シート!$BI197,入力シート!BI$182,1)</f>
        <v/>
      </c>
      <c r="M24" s="1430"/>
      <c r="N24" s="1431" t="str">
        <f>+MID(入力シート!$BI197,入力シート!BK$182,1)</f>
        <v/>
      </c>
      <c r="O24" s="1432"/>
      <c r="P24" s="1432" t="str">
        <f>+MID(入力シート!$BI197,入力シート!BM$182,1)</f>
        <v/>
      </c>
      <c r="Q24" s="1432"/>
      <c r="R24" s="1433" t="str">
        <f>+MID(入力シート!$BI197,入力シート!BO$182,1)</f>
        <v/>
      </c>
      <c r="S24" s="1434"/>
      <c r="T24" s="1429" t="str">
        <f>+MID(入力シート!$BI197,入力シート!BQ$182,1)</f>
        <v/>
      </c>
      <c r="U24" s="1430"/>
      <c r="V24" s="599" t="str">
        <f>+IF(入力シート!$Q197="","",MID(TEXT(入力シート!$Q197,"00000#"),入力シート!BI$183,1))</f>
        <v/>
      </c>
      <c r="W24" s="600" t="str">
        <f>+IF(入力シート!$Q197="","",MID(TEXT(入力シート!$Q197,"00000#"),入力シート!BJ$183,1))</f>
        <v/>
      </c>
      <c r="X24" s="600" t="str">
        <f>+IF(入力シート!$Q197="","",MID(TEXT(入力シート!$Q197,"00000#"),入力シート!BK$183,1))</f>
        <v/>
      </c>
      <c r="Y24" s="600" t="str">
        <f>+IF(入力シート!$Q197="","",MID(TEXT(入力シート!$Q197,"00000#"),入力シート!BL$183,1))</f>
        <v/>
      </c>
      <c r="Z24" s="600" t="str">
        <f>+IF(入力シート!$Q197="","",MID(TEXT(入力シート!$Q197,"00000#"),入力シート!BM$183,1))</f>
        <v/>
      </c>
      <c r="AA24" s="601" t="str">
        <f>+IF(入力シート!$Q197="","",MID(TEXT(入力シート!$Q197,"00000#"),入力シート!BN$183,1))</f>
        <v/>
      </c>
      <c r="AB24" s="1424" t="str">
        <f>+IF(入力シート!$S196="","",MID(入力シート!$S196,入力シート!CS$181,1))</f>
        <v/>
      </c>
      <c r="AC24" s="1421"/>
      <c r="AD24" s="1473" t="str">
        <f>+IF(入力シート!$S196="","",MID(入力シート!$S196,入力シート!CU$181,1))</f>
        <v/>
      </c>
      <c r="AE24" s="1474"/>
      <c r="AF24" s="1473" t="str">
        <f>+IF(入力シート!$S196="","",MID(入力シート!$S196,入力シート!CW$181,1))</f>
        <v/>
      </c>
      <c r="AG24" s="1474"/>
      <c r="AH24" s="1473" t="str">
        <f>+IF(入力シート!$S196="","",MID(入力シート!$S196,入力シート!CY$181,1))</f>
        <v/>
      </c>
      <c r="AI24" s="1474"/>
      <c r="AJ24" s="1473" t="str">
        <f>+IF(入力シート!$S196="","",MID(入力シート!$S196,入力シート!DA$181,1))</f>
        <v/>
      </c>
      <c r="AK24" s="1474"/>
      <c r="AL24" s="1473" t="str">
        <f>+IF(入力シート!$S196="","",MID(入力シート!$S196,入力シート!DC$181,1))</f>
        <v/>
      </c>
      <c r="AM24" s="1474"/>
      <c r="AN24" s="1473" t="str">
        <f>+IF(入力シート!$S196="","",MID(入力シート!$S196,入力シート!DE$181,1))</f>
        <v/>
      </c>
      <c r="AO24" s="1474"/>
      <c r="AP24" s="1473" t="str">
        <f>+IF(入力シート!$S196="","",MID(入力シート!$S196,入力シート!DG$181,1))</f>
        <v/>
      </c>
      <c r="AQ24" s="1474"/>
      <c r="AR24" s="1473" t="str">
        <f>+IF(入力シート!$S196="","",MID(入力シート!$S196,入力シート!DI$181,1))</f>
        <v/>
      </c>
      <c r="AS24" s="1474"/>
      <c r="AT24" s="1473" t="str">
        <f>+IF(入力シート!$S196="","",MID(入力シート!$S196,入力シート!DK$181,1))</f>
        <v/>
      </c>
      <c r="AU24" s="1474"/>
      <c r="AV24" s="1473" t="str">
        <f>+IF(入力シート!$S196="","",MID(入力シート!$S196,入力シート!DM$181,1))</f>
        <v/>
      </c>
      <c r="AW24" s="1474"/>
      <c r="AX24" s="1473" t="str">
        <f>+IF(入力シート!$S196="","",MID(入力シート!$S196,入力シート!DO$181,1))</f>
        <v/>
      </c>
      <c r="AY24" s="1474"/>
      <c r="AZ24" s="1473" t="str">
        <f>+IF(入力シート!$S196="","",MID(入力シート!$S196,入力シート!DQ$181,1))</f>
        <v/>
      </c>
      <c r="BA24" s="1474"/>
      <c r="BB24" s="1473" t="str">
        <f>+IF(入力シート!$S196="","",MID(入力シート!$S196,入力シート!DS$181,1))</f>
        <v/>
      </c>
      <c r="BC24" s="1474"/>
      <c r="BD24" s="1473" t="str">
        <f>+IF(入力シート!$S196="","",MID(入力シート!$S196,入力シート!DU$181,1))</f>
        <v/>
      </c>
      <c r="BE24" s="1474"/>
      <c r="BF24" s="1473" t="str">
        <f>+IF(入力シート!$S196="","",MID(入力シート!$S196,入力シート!DW$181,1))</f>
        <v/>
      </c>
      <c r="BG24" s="1474"/>
      <c r="BH24" s="1473" t="str">
        <f>+IF(入力シート!$S196="","",MID(入力シート!$S196,入力シート!DY$181,1))</f>
        <v/>
      </c>
      <c r="BI24" s="1474"/>
      <c r="BJ24" s="1475" t="str">
        <f>+IF(入力シート!$S196="","",MID(入力シート!$S196,入力シート!EA$181,1))</f>
        <v/>
      </c>
      <c r="BK24" s="1476"/>
      <c r="BL24" s="1417" t="str">
        <f>+IF(入力シート!$BJ196="","",MID(入力シート!$BJ196,入力シート!BI$181,1))</f>
        <v>　</v>
      </c>
      <c r="BM24" s="1418"/>
      <c r="BN24" s="1413" t="str">
        <f>+IF(入力シート!$BJ196="","",MID(入力シート!$BJ196,入力シート!BK$181,1))</f>
        <v/>
      </c>
      <c r="BO24" s="1414"/>
      <c r="BP24" s="1419" t="str">
        <f>+IF(入力シート!$BJ196="","",MID(入力シート!$BJ196,入力シート!BM$181,1))</f>
        <v/>
      </c>
      <c r="BQ24" s="1420"/>
      <c r="BR24" s="1413" t="str">
        <f>+IF(入力シート!$BJ196="","",MID(入力シート!$BJ196,入力シート!BO$181,1))</f>
        <v/>
      </c>
      <c r="BS24" s="1414"/>
      <c r="BT24" s="1413" t="str">
        <f>+IF(入力シート!$BJ196="","",MID(入力シート!$BJ196,入力シート!BQ$181,1))</f>
        <v/>
      </c>
      <c r="BU24" s="1414"/>
      <c r="BV24" s="1419" t="str">
        <f>+IF(入力シート!$BJ196="","",MID(入力シート!$BJ196,入力シート!BS$181,1))</f>
        <v/>
      </c>
      <c r="BW24" s="1420"/>
      <c r="BX24" s="1413" t="str">
        <f>+IF(入力シート!$BJ196="","",MID(入力シート!$BJ196,入力シート!BU$181,1))</f>
        <v/>
      </c>
      <c r="BY24" s="1414"/>
      <c r="BZ24" s="1413" t="str">
        <f>+IF(入力シート!$BJ196="","",MID(入力シート!$BJ196,入力シート!BW$181,1))</f>
        <v/>
      </c>
      <c r="CA24" s="1414"/>
      <c r="CB24" s="1413" t="str">
        <f>+IF(入力シート!$BJ196="","",MID(入力シート!$BJ196,入力シート!BY$181,1))</f>
        <v/>
      </c>
      <c r="CC24" s="1414"/>
      <c r="CD24" s="1413" t="str">
        <f>+IF(入力シート!$BJ196="","",MID(入力シート!$BJ196,入力シート!CA$181,1))</f>
        <v/>
      </c>
      <c r="CE24" s="1414"/>
      <c r="CF24" s="1413" t="str">
        <f>+IF(入力シート!$BJ196="","",MID(入力シート!$BJ196,入力シート!CC$181,1))</f>
        <v/>
      </c>
      <c r="CG24" s="1414"/>
      <c r="CH24" s="1413" t="str">
        <f>+IF(入力シート!$BJ196="","",MID(入力シート!$BJ196,入力シート!CE$181,1))</f>
        <v/>
      </c>
      <c r="CI24" s="1471"/>
      <c r="DD24" s="436">
        <f>IF(ISERROR(VLOOKUP(AB24,'環境依存文字（電子入札利用不可）'!$A:$A,1,FALSE))=TRUE,IF(SUBSTITUTE(AB24,"　","")="",0,IF($CV$3&lt;=CODE(AB24),IF(AND($DB$3&lt;=CODE(AB24),CODE(AB24)&lt;=$DD$3),0,IF(AND($DG$3&lt;=CODE(AB24),CODE(AB24)&lt;=$DI$3),0,1)),0)),1)</f>
        <v>0</v>
      </c>
      <c r="DF24" s="436">
        <f>IF(ISERROR(VLOOKUP(AD24,'環境依存文字（電子入札利用不可）'!$A:$A,1,FALSE))=TRUE,IF(SUBSTITUTE(AD24,"　","")="",0,IF($CV$3&lt;=CODE(AD24),IF(AND($DB$3&lt;=CODE(AD24),CODE(AD24)&lt;=$DD$3),0,IF(AND($DG$3&lt;=CODE(AD24),CODE(AD24)&lt;=$DI$3),0,1)),0)),1)</f>
        <v>0</v>
      </c>
      <c r="DH24" s="436">
        <f>IF(ISERROR(VLOOKUP(AF24,'環境依存文字（電子入札利用不可）'!$A:$A,1,FALSE))=TRUE,IF(SUBSTITUTE(AF24,"　","")="",0,IF($CV$3&lt;=CODE(AF24),IF(AND($DB$3&lt;=CODE(AF24),CODE(AF24)&lt;=$DD$3),0,IF(AND($DG$3&lt;=CODE(AF24),CODE(AF24)&lt;=$DI$3),0,1)),0)),1)</f>
        <v>0</v>
      </c>
      <c r="DJ24" s="436">
        <f>IF(ISERROR(VLOOKUP(AH24,'環境依存文字（電子入札利用不可）'!$A:$A,1,FALSE))=TRUE,IF(SUBSTITUTE(AH24,"　","")="",0,IF($CV$3&lt;=CODE(AH24),IF(AND($DB$3&lt;=CODE(AH24),CODE(AH24)&lt;=$DD$3),0,IF(AND($DG$3&lt;=CODE(AH24),CODE(AH24)&lt;=$DI$3),0,1)),0)),1)</f>
        <v>0</v>
      </c>
      <c r="DL24" s="436">
        <f>IF(ISERROR(VLOOKUP(AJ24,'環境依存文字（電子入札利用不可）'!$A:$A,1,FALSE))=TRUE,IF(SUBSTITUTE(AJ24,"　","")="",0,IF($CV$3&lt;=CODE(AJ24),IF(AND($DB$3&lt;=CODE(AJ24),CODE(AJ24)&lt;=$DD$3),0,IF(AND($DG$3&lt;=CODE(AJ24),CODE(AJ24)&lt;=$DI$3),0,1)),0)),1)</f>
        <v>0</v>
      </c>
      <c r="DN24" s="436">
        <f>IF(ISERROR(VLOOKUP(AL24,'環境依存文字（電子入札利用不可）'!$A:$A,1,FALSE))=TRUE,IF(SUBSTITUTE(AL24,"　","")="",0,IF($CV$3&lt;=CODE(AL24),IF(AND($DB$3&lt;=CODE(AL24),CODE(AL24)&lt;=$DD$3),0,IF(AND($DG$3&lt;=CODE(AL24),CODE(AL24)&lt;=$DI$3),0,1)),0)),1)</f>
        <v>0</v>
      </c>
      <c r="DP24" s="436">
        <f>IF(ISERROR(VLOOKUP(AN24,'環境依存文字（電子入札利用不可）'!$A:$A,1,FALSE))=TRUE,IF(SUBSTITUTE(AN24,"　","")="",0,IF($CV$3&lt;=CODE(AN24),IF(AND($DB$3&lt;=CODE(AN24),CODE(AN24)&lt;=$DD$3),0,IF(AND($DG$3&lt;=CODE(AN24),CODE(AN24)&lt;=$DI$3),0,1)),0)),1)</f>
        <v>0</v>
      </c>
      <c r="DR24" s="436">
        <f>IF(ISERROR(VLOOKUP(AP24,'環境依存文字（電子入札利用不可）'!$A:$A,1,FALSE))=TRUE,IF(SUBSTITUTE(AP24,"　","")="",0,IF($CV$3&lt;=CODE(AP24),IF(AND($DB$3&lt;=CODE(AP24),CODE(AP24)&lt;=$DD$3),0,IF(AND($DG$3&lt;=CODE(AP24),CODE(AP24)&lt;=$DI$3),0,1)),0)),1)</f>
        <v>0</v>
      </c>
      <c r="DT24" s="436">
        <f>IF(ISERROR(VLOOKUP(AR24,'環境依存文字（電子入札利用不可）'!$A:$A,1,FALSE))=TRUE,IF(SUBSTITUTE(AR24,"　","")="",0,IF($CV$3&lt;=CODE(AR24),IF(AND($DB$3&lt;=CODE(AR24),CODE(AR24)&lt;=$DD$3),0,IF(AND($DG$3&lt;=CODE(AR24),CODE(AR24)&lt;=$DI$3),0,1)),0)),1)</f>
        <v>0</v>
      </c>
      <c r="DV24" s="436">
        <f>IF(ISERROR(VLOOKUP(AT24,'環境依存文字（電子入札利用不可）'!$A:$A,1,FALSE))=TRUE,IF(SUBSTITUTE(AT24,"　","")="",0,IF($CV$3&lt;=CODE(AT24),IF(AND($DB$3&lt;=CODE(AT24),CODE(AT24)&lt;=$DD$3),0,IF(AND($DG$3&lt;=CODE(AT24),CODE(AT24)&lt;=$DI$3),0,1)),0)),1)</f>
        <v>0</v>
      </c>
      <c r="DX24" s="436">
        <f>IF(ISERROR(VLOOKUP(AV24,'環境依存文字（電子入札利用不可）'!$A:$A,1,FALSE))=TRUE,IF(SUBSTITUTE(AV24,"　","")="",0,IF($CV$3&lt;=CODE(AV24),IF(AND($DB$3&lt;=CODE(AV24),CODE(AV24)&lt;=$DD$3),0,IF(AND($DG$3&lt;=CODE(AV24),CODE(AV24)&lt;=$DI$3),0,1)),0)),1)</f>
        <v>0</v>
      </c>
      <c r="DZ24" s="436">
        <f>IF(ISERROR(VLOOKUP(AX24,'環境依存文字（電子入札利用不可）'!$A:$A,1,FALSE))=TRUE,IF(SUBSTITUTE(AX24,"　","")="",0,IF($CV$3&lt;=CODE(AX24),IF(AND($DB$3&lt;=CODE(AX24),CODE(AX24)&lt;=$DD$3),0,IF(AND($DG$3&lt;=CODE(AX24),CODE(AX24)&lt;=$DI$3),0,1)),0)),1)</f>
        <v>0</v>
      </c>
      <c r="EB24" s="436">
        <f>IF(ISERROR(VLOOKUP(AZ24,'環境依存文字（電子入札利用不可）'!$A:$A,1,FALSE))=TRUE,IF(SUBSTITUTE(AZ24,"　","")="",0,IF($CV$3&lt;=CODE(AZ24),IF(AND($DB$3&lt;=CODE(AZ24),CODE(AZ24)&lt;=$DD$3),0,IF(AND($DG$3&lt;=CODE(AZ24),CODE(AZ24)&lt;=$DI$3),0,1)),0)),1)</f>
        <v>0</v>
      </c>
      <c r="ED24" s="436">
        <f>IF(ISERROR(VLOOKUP(BB24,'環境依存文字（電子入札利用不可）'!$A:$A,1,FALSE))=TRUE,IF(SUBSTITUTE(BB24,"　","")="",0,IF($CV$3&lt;=CODE(BB24),IF(AND($DB$3&lt;=CODE(BB24),CODE(BB24)&lt;=$DD$3),0,IF(AND($DG$3&lt;=CODE(BB24),CODE(BB24)&lt;=$DI$3),0,1)),0)),1)</f>
        <v>0</v>
      </c>
      <c r="EF24" s="436">
        <f>IF(ISERROR(VLOOKUP(BD24,'環境依存文字（電子入札利用不可）'!$A:$A,1,FALSE))=TRUE,IF(SUBSTITUTE(BD24,"　","")="",0,IF($CV$3&lt;=CODE(BD24),IF(AND($DB$3&lt;=CODE(BD24),CODE(BD24)&lt;=$DD$3),0,IF(AND($DG$3&lt;=CODE(BD24),CODE(BD24)&lt;=$DI$3),0,1)),0)),1)</f>
        <v>0</v>
      </c>
      <c r="EH24" s="436">
        <f>IF(ISERROR(VLOOKUP(BF24,'環境依存文字（電子入札利用不可）'!$A:$A,1,FALSE))=TRUE,IF(SUBSTITUTE(BF24,"　","")="",0,IF($CV$3&lt;=CODE(BF24),IF(AND($DB$3&lt;=CODE(BF24),CODE(BF24)&lt;=$DD$3),0,IF(AND($DG$3&lt;=CODE(BF24),CODE(BF24)&lt;=$DI$3),0,1)),0)),1)</f>
        <v>0</v>
      </c>
      <c r="EJ24" s="436">
        <f>IF(ISERROR(VLOOKUP(BH24,'環境依存文字（電子入札利用不可）'!$A:$A,1,FALSE))=TRUE,IF(SUBSTITUTE(BH24,"　","")="",0,IF($CV$3&lt;=CODE(BH24),IF(AND($DB$3&lt;=CODE(BH24),CODE(BH24)&lt;=$DD$3),0,IF(AND($DG$3&lt;=CODE(BH24),CODE(BH24)&lt;=$DI$3),0,1)),0)),1)</f>
        <v>0</v>
      </c>
      <c r="EL24" s="436">
        <f>IF(ISERROR(VLOOKUP(BJ24,'環境依存文字（電子入札利用不可）'!$A:$A,1,FALSE))=TRUE,IF(SUBSTITUTE(BJ24,"　","")="",0,IF($CV$3&lt;=CODE(BJ24),IF(AND($DB$3&lt;=CODE(BJ24),CODE(BJ24)&lt;=$DD$3),0,IF(AND($DG$3&lt;=CODE(BJ24),CODE(BJ24)&lt;=$DI$3),0,1)),0)),1)</f>
        <v>0</v>
      </c>
      <c r="EN24" s="436">
        <f>IF(ISERROR(VLOOKUP(BL24,'環境依存文字（電子入札利用不可）'!$A:$A,1,FALSE))=TRUE,IF(SUBSTITUTE(BL24,"　","")="",0,IF($CV$3&lt;=CODE(BL24),IF(AND($DB$3&lt;=CODE(BL24),CODE(BL24)&lt;=$DD$3),0,IF(AND($DG$3&lt;=CODE(BL24),CODE(BL24)&lt;=$DI$3),0,1)),0)),1)</f>
        <v>0</v>
      </c>
      <c r="EP24" s="436">
        <f>IF(ISERROR(VLOOKUP(BN24,'環境依存文字（電子入札利用不可）'!$A:$A,1,FALSE))=TRUE,IF(SUBSTITUTE(BN24,"　","")="",0,IF($CV$3&lt;=CODE(BN24),IF(AND($DB$3&lt;=CODE(BN24),CODE(BN24)&lt;=$DD$3),0,IF(AND($DG$3&lt;=CODE(BN24),CODE(BN24)&lt;=$DI$3),0,1)),0)),1)</f>
        <v>0</v>
      </c>
      <c r="ER24" s="436">
        <f>IF(ISERROR(VLOOKUP(BP24,'環境依存文字（電子入札利用不可）'!$A:$A,1,FALSE))=TRUE,IF(SUBSTITUTE(BP24,"　","")="",0,IF($CV$3&lt;=CODE(BP24),IF(AND($DB$3&lt;=CODE(BP24),CODE(BP24)&lt;=$DD$3),0,IF(AND($DG$3&lt;=CODE(BP24),CODE(BP24)&lt;=$DI$3),0,1)),0)),1)</f>
        <v>0</v>
      </c>
      <c r="ET24" s="436">
        <f>IF(ISERROR(VLOOKUP(BR24,'環境依存文字（電子入札利用不可）'!$A:$A,1,FALSE))=TRUE,IF(SUBSTITUTE(BR24,"　","")="",0,IF($CV$3&lt;=CODE(BR24),IF(AND($DB$3&lt;=CODE(BR24),CODE(BR24)&lt;=$DD$3),0,IF(AND($DG$3&lt;=CODE(BR24),CODE(BR24)&lt;=$DI$3),0,1)),0)),1)</f>
        <v>0</v>
      </c>
      <c r="EV24" s="436">
        <f>IF(ISERROR(VLOOKUP(BT24,'環境依存文字（電子入札利用不可）'!$A:$A,1,FALSE))=TRUE,IF(SUBSTITUTE(BT24,"　","")="",0,IF($CV$3&lt;=CODE(BT24),IF(AND($DB$3&lt;=CODE(BT24),CODE(BT24)&lt;=$DD$3),0,IF(AND($DG$3&lt;=CODE(BT24),CODE(BT24)&lt;=$DI$3),0,1)),0)),1)</f>
        <v>0</v>
      </c>
      <c r="EX24" s="436">
        <f>IF(ISERROR(VLOOKUP(BV24,'環境依存文字（電子入札利用不可）'!$A:$A,1,FALSE))=TRUE,IF(SUBSTITUTE(BV24,"　","")="",0,IF($CV$3&lt;=CODE(BV24),IF(AND($DB$3&lt;=CODE(BV24),CODE(BV24)&lt;=$DD$3),0,IF(AND($DG$3&lt;=CODE(BV24),CODE(BV24)&lt;=$DI$3),0,1)),0)),1)</f>
        <v>0</v>
      </c>
      <c r="EZ24" s="436">
        <f>IF(ISERROR(VLOOKUP(BX24,'環境依存文字（電子入札利用不可）'!$A:$A,1,FALSE))=TRUE,IF(SUBSTITUTE(BX24,"　","")="",0,IF($CV$3&lt;=CODE(BX24),IF(AND($DB$3&lt;=CODE(BX24),CODE(BX24)&lt;=$DD$3),0,IF(AND($DG$3&lt;=CODE(BX24),CODE(BX24)&lt;=$DI$3),0,1)),0)),1)</f>
        <v>0</v>
      </c>
      <c r="FB24" s="436">
        <f>IF(ISERROR(VLOOKUP(BZ24,'環境依存文字（電子入札利用不可）'!$A:$A,1,FALSE))=TRUE,IF(SUBSTITUTE(BZ24,"　","")="",0,IF($CV$3&lt;=CODE(BZ24),IF(AND($DB$3&lt;=CODE(BZ24),CODE(BZ24)&lt;=$DD$3),0,IF(AND($DG$3&lt;=CODE(BZ24),CODE(BZ24)&lt;=$DI$3),0,1)),0)),1)</f>
        <v>0</v>
      </c>
      <c r="FD24" s="436">
        <f>IF(ISERROR(VLOOKUP(CB24,'環境依存文字（電子入札利用不可）'!$A:$A,1,FALSE))=TRUE,IF(SUBSTITUTE(CB24,"　","")="",0,IF($CV$3&lt;=CODE(CB24),IF(AND($DB$3&lt;=CODE(CB24),CODE(CB24)&lt;=$DD$3),0,IF(AND($DG$3&lt;=CODE(CB24),CODE(CB24)&lt;=$DI$3),0,1)),0)),1)</f>
        <v>0</v>
      </c>
      <c r="FF24" s="436">
        <f>IF(ISERROR(VLOOKUP(CD24,'環境依存文字（電子入札利用不可）'!$A:$A,1,FALSE))=TRUE,IF(SUBSTITUTE(CD24,"　","")="",0,IF($CV$3&lt;=CODE(CD24),IF(AND($DB$3&lt;=CODE(CD24),CODE(CD24)&lt;=$DD$3),0,IF(AND($DG$3&lt;=CODE(CD24),CODE(CD24)&lt;=$DI$3),0,1)),0)),1)</f>
        <v>0</v>
      </c>
      <c r="FH24" s="436">
        <f>IF(ISERROR(VLOOKUP(CF24,'環境依存文字（電子入札利用不可）'!$A:$A,1,FALSE))=TRUE,IF(SUBSTITUTE(CF24,"　","")="",0,IF($CV$3&lt;=CODE(CF24),IF(AND($DB$3&lt;=CODE(CF24),CODE(CF24)&lt;=$DD$3),0,IF(AND($DG$3&lt;=CODE(CF24),CODE(CF24)&lt;=$DI$3),0,1)),0)),1)</f>
        <v>0</v>
      </c>
      <c r="FJ24" s="436">
        <f>IF(ISERROR(VLOOKUP(CH24,'環境依存文字（電子入札利用不可）'!$A:$A,1,FALSE))=TRUE,IF(SUBSTITUTE(CH24,"　","")="",0,IF($CV$3&lt;=CODE(CH24),IF(AND($DB$3&lt;=CODE(CH24),CODE(CH24)&lt;=$DD$3),0,IF(AND($DG$3&lt;=CODE(CH24),CODE(CH24)&lt;=$DI$3),0,1)),0)),1)</f>
        <v>0</v>
      </c>
    </row>
    <row r="25" spans="1:167" s="436" customFormat="1" ht="23.25" customHeight="1">
      <c r="B25" s="1450">
        <v>2</v>
      </c>
      <c r="C25" s="1452" t="str">
        <f>+IF(入力シート!F198="","",入力シート!F198)</f>
        <v/>
      </c>
      <c r="D25" s="1452"/>
      <c r="E25" s="1452"/>
      <c r="F25" s="1452"/>
      <c r="G25" s="1452"/>
      <c r="H25" s="1452"/>
      <c r="I25" s="1452"/>
      <c r="J25" s="1452"/>
      <c r="K25" s="361" t="str">
        <f>+IF(入力シート!J198="","",入力シート!J198)</f>
        <v/>
      </c>
      <c r="L25" s="1453" t="str">
        <f>+MID(入力シート!$BI198,入力シート!BI$182,1)</f>
        <v/>
      </c>
      <c r="M25" s="1454"/>
      <c r="N25" s="1455" t="str">
        <f>+MID(入力シート!$BI198,入力シート!BK$182,1)</f>
        <v/>
      </c>
      <c r="O25" s="1456"/>
      <c r="P25" s="1457" t="str">
        <f>+MID(入力シート!$BI198,入力シート!BM$182,1)</f>
        <v/>
      </c>
      <c r="Q25" s="1457"/>
      <c r="R25" s="1448" t="str">
        <f>+MID(入力シート!$BI198,入力シート!BO$182,1)</f>
        <v/>
      </c>
      <c r="S25" s="1448"/>
      <c r="T25" s="1447" t="str">
        <f>+MID(入力シート!$BI198,入力シート!BQ$182,1)</f>
        <v/>
      </c>
      <c r="U25" s="1448"/>
      <c r="V25" s="596" t="str">
        <f>+IF(入力シート!$Q198="","",MID(TEXT(入力シート!$Q198,"00000#"),入力シート!BI$183,1))</f>
        <v/>
      </c>
      <c r="W25" s="597" t="str">
        <f>+IF(入力シート!$Q198="","",MID(TEXT(入力シート!$Q198,"00000#"),入力シート!BJ$183,1))</f>
        <v/>
      </c>
      <c r="X25" s="597" t="str">
        <f>+IF(入力シート!$Q198="","",MID(TEXT(入力シート!$Q198,"00000#"),入力シート!BK$183,1))</f>
        <v/>
      </c>
      <c r="Y25" s="597" t="str">
        <f>+IF(入力シート!$Q198="","",MID(TEXT(入力シート!$Q198,"00000#"),入力シート!BL$183,1))</f>
        <v/>
      </c>
      <c r="Z25" s="597" t="str">
        <f>+IF(入力シート!$Q198="","",MID(TEXT(入力シート!$Q198,"00000#"),入力シート!BM$183,1))</f>
        <v/>
      </c>
      <c r="AA25" s="598" t="str">
        <f>+IF(入力シート!$Q198="","",MID(TEXT(入力シート!$Q198,"00000#"),入力シート!BN$183,1))</f>
        <v/>
      </c>
      <c r="AB25" s="1449" t="str">
        <f>+IF(入力シート!$S198="","",MID(入力シート!$S198,入力シート!BI$181,1))</f>
        <v/>
      </c>
      <c r="AC25" s="1446"/>
      <c r="AD25" s="1480" t="str">
        <f>+IF(入力シート!$S198="","",MID(入力シート!$S198,入力シート!BK$181,1))</f>
        <v/>
      </c>
      <c r="AE25" s="1481"/>
      <c r="AF25" s="1480" t="str">
        <f>+IF(入力シート!$S198="","",MID(入力シート!$S198,入力シート!BM$181,1))</f>
        <v/>
      </c>
      <c r="AG25" s="1481"/>
      <c r="AH25" s="1480" t="str">
        <f>+IF(入力シート!$S198="","",MID(入力シート!$S198,入力シート!BO$181,1))</f>
        <v/>
      </c>
      <c r="AI25" s="1481"/>
      <c r="AJ25" s="1480" t="str">
        <f>+IF(入力シート!$S198="","",MID(入力シート!$S198,入力シート!BQ$181,1))</f>
        <v/>
      </c>
      <c r="AK25" s="1481"/>
      <c r="AL25" s="1480" t="str">
        <f>+IF(入力シート!$S198="","",MID(入力シート!$S198,入力シート!BS$181,1))</f>
        <v/>
      </c>
      <c r="AM25" s="1481"/>
      <c r="AN25" s="1480" t="str">
        <f>+IF(入力シート!$S198="","",MID(入力シート!$S198,入力シート!BU$181,1))</f>
        <v/>
      </c>
      <c r="AO25" s="1481"/>
      <c r="AP25" s="1480" t="str">
        <f>+IF(入力シート!$S198="","",MID(入力シート!$S198,入力シート!BW$181,1))</f>
        <v/>
      </c>
      <c r="AQ25" s="1481"/>
      <c r="AR25" s="1480" t="str">
        <f>+IF(入力シート!$S198="","",MID(入力シート!$S198,入力シート!BY$181,1))</f>
        <v/>
      </c>
      <c r="AS25" s="1481"/>
      <c r="AT25" s="1480" t="str">
        <f>+IF(入力シート!$S198="","",MID(入力シート!$S198,入力シート!CA$181,1))</f>
        <v/>
      </c>
      <c r="AU25" s="1481"/>
      <c r="AV25" s="1480" t="str">
        <f>+IF(入力シート!$S198="","",MID(入力シート!$S198,入力シート!CC$181,1))</f>
        <v/>
      </c>
      <c r="AW25" s="1481"/>
      <c r="AX25" s="1480" t="str">
        <f>+IF(入力シート!$S198="","",MID(入力シート!$S198,入力シート!CE$181,1))</f>
        <v/>
      </c>
      <c r="AY25" s="1481"/>
      <c r="AZ25" s="1480" t="str">
        <f>+IF(入力シート!$S198="","",MID(入力シート!$S198,入力シート!CG$181,1))</f>
        <v/>
      </c>
      <c r="BA25" s="1481"/>
      <c r="BB25" s="1480" t="str">
        <f>+IF(入力シート!$S198="","",MID(入力シート!$S198,入力シート!CI$181,1))</f>
        <v/>
      </c>
      <c r="BC25" s="1481"/>
      <c r="BD25" s="1480" t="str">
        <f>+IF(入力シート!$S198="","",MID(入力シート!$S198,入力シート!CK$181,1))</f>
        <v/>
      </c>
      <c r="BE25" s="1481"/>
      <c r="BF25" s="1480" t="str">
        <f>+IF(入力シート!$S198="","",MID(入力シート!$S198,入力シート!CM$181,1))</f>
        <v/>
      </c>
      <c r="BG25" s="1481"/>
      <c r="BH25" s="1480" t="str">
        <f>+IF(入力シート!$S198="","",MID(入力シート!$S198,入力シート!CO$181,1))</f>
        <v/>
      </c>
      <c r="BI25" s="1481"/>
      <c r="BJ25" s="1478" t="str">
        <f>+IF(入力シート!$S198="","",MID(入力シート!$S198,入力シート!CQ$181,1))</f>
        <v/>
      </c>
      <c r="BK25" s="1479"/>
      <c r="BL25" s="581" t="str">
        <f>+IF(入力シート!$AG198="","",MID(TEXT(入力シート!$AG198,"00#"),入力シート!BI$183,1))</f>
        <v/>
      </c>
      <c r="BM25" s="582" t="str">
        <f>+IF(入力シート!$AG198="","",MID(TEXT(入力シート!$AG198,"00#"),入力シート!BJ$183,1))</f>
        <v/>
      </c>
      <c r="BN25" s="582" t="str">
        <f>+IF(入力シート!$AG198="","",MID(TEXT(入力シート!$AG198,"00#"),入力シート!BK$183,1))</f>
        <v/>
      </c>
      <c r="BO25" s="583" t="s">
        <v>34</v>
      </c>
      <c r="BP25" s="582" t="str">
        <f>+IF(入力シート!$AJ198="","",MID(TEXT(入力シート!$AJ198,"000#"),入力シート!BI$183,1))</f>
        <v/>
      </c>
      <c r="BQ25" s="582" t="str">
        <f>+IF(入力シート!$AJ198="","",MID(TEXT(入力シート!$AJ198,"000#"),入力シート!BJ$183,1))</f>
        <v/>
      </c>
      <c r="BR25" s="582" t="str">
        <f>+IF(入力シート!$AJ198="","",MID(TEXT(入力シート!$AJ198,"000#"),入力シート!BK$183,1))</f>
        <v/>
      </c>
      <c r="BS25" s="582" t="str">
        <f>+IF(入力シート!$AJ198="","",MID(TEXT(入力シート!$AJ198,"000#"),入力シート!BL$183,1))</f>
        <v/>
      </c>
      <c r="BT25" s="1444" t="str">
        <f>+IF(入力シート!$AL198="","",MID(入力シート!$AL198,入力シート!BI$181,1))</f>
        <v/>
      </c>
      <c r="BU25" s="1445"/>
      <c r="BV25" s="1435" t="str">
        <f>+IF(入力シート!$AL198="","",MID(入力シート!$AL198,入力シート!BK$181,1))</f>
        <v/>
      </c>
      <c r="BW25" s="1436"/>
      <c r="BX25" s="1435" t="str">
        <f>+IF(入力シート!$AL198="","",MID(入力シート!$AL198,入力シート!BM$181,1))</f>
        <v/>
      </c>
      <c r="BY25" s="1436"/>
      <c r="BZ25" s="1437" t="str">
        <f>+IF(入力シート!$AL198="","",MID(入力シート!$AL198,入力シート!BO$181,1))</f>
        <v/>
      </c>
      <c r="CA25" s="1438"/>
      <c r="CB25" s="1435" t="str">
        <f>+IF(入力シート!$AL198="","",MID(入力シート!$AL198,入力シート!BQ$181,1))</f>
        <v/>
      </c>
      <c r="CC25" s="1436"/>
      <c r="CD25" s="1435" t="str">
        <f>+IF(入力シート!$AL198="","",MID(入力シート!$AL198,入力シート!BS$181,1))</f>
        <v/>
      </c>
      <c r="CE25" s="1436"/>
      <c r="CF25" s="1437" t="str">
        <f>+IF(入力シート!$AL198="","",MID(入力シート!$AL198,入力シート!BU$181,1))</f>
        <v/>
      </c>
      <c r="CG25" s="1438"/>
      <c r="CH25" s="1435" t="str">
        <f>+IF(入力シート!$AL198="","",MID(入力シート!$AL198,入力シート!BW$181,1))</f>
        <v/>
      </c>
      <c r="CI25" s="1477"/>
      <c r="DB25" s="643">
        <f>+SUM(DD25:FV26)</f>
        <v>0</v>
      </c>
      <c r="DD25" s="436">
        <f>IF(ISERROR(VLOOKUP(AB25,'環境依存文字（電子入札利用不可）'!$A:$A,1,FALSE))=TRUE,IF(SUBSTITUTE(AB25,"　","")="",0,IF($CV$3&lt;=CODE(AB25),IF(AND($DB$3&lt;=CODE(AB25),CODE(AB25)&lt;=$DD$3),0,IF(AND($DG$3&lt;=CODE(AB25),CODE(AB25)&lt;=$DI$3),0,1)),0)),1)</f>
        <v>0</v>
      </c>
      <c r="DF25" s="436">
        <f>IF(ISERROR(VLOOKUP(AD25,'環境依存文字（電子入札利用不可）'!$A:$A,1,FALSE))=TRUE,IF(SUBSTITUTE(AD25,"　","")="",0,IF($CV$3&lt;=CODE(AD25),IF(AND($DB$3&lt;=CODE(AD25),CODE(AD25)&lt;=$DD$3),0,IF(AND($DG$3&lt;=CODE(AD25),CODE(AD25)&lt;=$DI$3),0,1)),0)),1)</f>
        <v>0</v>
      </c>
      <c r="DH25" s="436">
        <f>IF(ISERROR(VLOOKUP(AF25,'環境依存文字（電子入札利用不可）'!$A:$A,1,FALSE))=TRUE,IF(SUBSTITUTE(AF25,"　","")="",0,IF($CV$3&lt;=CODE(AF25),IF(AND($DB$3&lt;=CODE(AF25),CODE(AF25)&lt;=$DD$3),0,IF(AND($DG$3&lt;=CODE(AF25),CODE(AF25)&lt;=$DI$3),0,1)),0)),1)</f>
        <v>0</v>
      </c>
      <c r="DJ25" s="436">
        <f>IF(ISERROR(VLOOKUP(AH25,'環境依存文字（電子入札利用不可）'!$A:$A,1,FALSE))=TRUE,IF(SUBSTITUTE(AH25,"　","")="",0,IF($CV$3&lt;=CODE(AH25),IF(AND($DB$3&lt;=CODE(AH25),CODE(AH25)&lt;=$DD$3),0,IF(AND($DG$3&lt;=CODE(AH25),CODE(AH25)&lt;=$DI$3),0,1)),0)),1)</f>
        <v>0</v>
      </c>
      <c r="DL25" s="436">
        <f>IF(ISERROR(VLOOKUP(AJ25,'環境依存文字（電子入札利用不可）'!$A:$A,1,FALSE))=TRUE,IF(SUBSTITUTE(AJ25,"　","")="",0,IF($CV$3&lt;=CODE(AJ25),IF(AND($DB$3&lt;=CODE(AJ25),CODE(AJ25)&lt;=$DD$3),0,IF(AND($DG$3&lt;=CODE(AJ25),CODE(AJ25)&lt;=$DI$3),0,1)),0)),1)</f>
        <v>0</v>
      </c>
      <c r="DN25" s="436">
        <f>IF(ISERROR(VLOOKUP(AL25,'環境依存文字（電子入札利用不可）'!$A:$A,1,FALSE))=TRUE,IF(SUBSTITUTE(AL25,"　","")="",0,IF($CV$3&lt;=CODE(AL25),IF(AND($DB$3&lt;=CODE(AL25),CODE(AL25)&lt;=$DD$3),0,IF(AND($DG$3&lt;=CODE(AL25),CODE(AL25)&lt;=$DI$3),0,1)),0)),1)</f>
        <v>0</v>
      </c>
      <c r="DP25" s="436">
        <f>IF(ISERROR(VLOOKUP(AN25,'環境依存文字（電子入札利用不可）'!$A:$A,1,FALSE))=TRUE,IF(SUBSTITUTE(AN25,"　","")="",0,IF($CV$3&lt;=CODE(AN25),IF(AND($DB$3&lt;=CODE(AN25),CODE(AN25)&lt;=$DD$3),0,IF(AND($DG$3&lt;=CODE(AN25),CODE(AN25)&lt;=$DI$3),0,1)),0)),1)</f>
        <v>0</v>
      </c>
      <c r="DR25" s="436">
        <f>IF(ISERROR(VLOOKUP(AP25,'環境依存文字（電子入札利用不可）'!$A:$A,1,FALSE))=TRUE,IF(SUBSTITUTE(AP25,"　","")="",0,IF($CV$3&lt;=CODE(AP25),IF(AND($DB$3&lt;=CODE(AP25),CODE(AP25)&lt;=$DD$3),0,IF(AND($DG$3&lt;=CODE(AP25),CODE(AP25)&lt;=$DI$3),0,1)),0)),1)</f>
        <v>0</v>
      </c>
      <c r="DT25" s="436">
        <f>IF(ISERROR(VLOOKUP(AR25,'環境依存文字（電子入札利用不可）'!$A:$A,1,FALSE))=TRUE,IF(SUBSTITUTE(AR25,"　","")="",0,IF($CV$3&lt;=CODE(AR25),IF(AND($DB$3&lt;=CODE(AR25),CODE(AR25)&lt;=$DD$3),0,IF(AND($DG$3&lt;=CODE(AR25),CODE(AR25)&lt;=$DI$3),0,1)),0)),1)</f>
        <v>0</v>
      </c>
      <c r="DV25" s="436">
        <f>IF(ISERROR(VLOOKUP(AT25,'環境依存文字（電子入札利用不可）'!$A:$A,1,FALSE))=TRUE,IF(SUBSTITUTE(AT25,"　","")="",0,IF($CV$3&lt;=CODE(AT25),IF(AND($DB$3&lt;=CODE(AT25),CODE(AT25)&lt;=$DD$3),0,IF(AND($DG$3&lt;=CODE(AT25),CODE(AT25)&lt;=$DI$3),0,1)),0)),1)</f>
        <v>0</v>
      </c>
      <c r="DX25" s="436">
        <f>IF(ISERROR(VLOOKUP(AV25,'環境依存文字（電子入札利用不可）'!$A:$A,1,FALSE))=TRUE,IF(SUBSTITUTE(AV25,"　","")="",0,IF($CV$3&lt;=CODE(AV25),IF(AND($DB$3&lt;=CODE(AV25),CODE(AV25)&lt;=$DD$3),0,IF(AND($DG$3&lt;=CODE(AV25),CODE(AV25)&lt;=$DI$3),0,1)),0)),1)</f>
        <v>0</v>
      </c>
      <c r="DZ25" s="436">
        <f>IF(ISERROR(VLOOKUP(AX25,'環境依存文字（電子入札利用不可）'!$A:$A,1,FALSE))=TRUE,IF(SUBSTITUTE(AX25,"　","")="",0,IF($CV$3&lt;=CODE(AX25),IF(AND($DB$3&lt;=CODE(AX25),CODE(AX25)&lt;=$DD$3),0,IF(AND($DG$3&lt;=CODE(AX25),CODE(AX25)&lt;=$DI$3),0,1)),0)),1)</f>
        <v>0</v>
      </c>
      <c r="EB25" s="436">
        <f>IF(ISERROR(VLOOKUP(AZ25,'環境依存文字（電子入札利用不可）'!$A:$A,1,FALSE))=TRUE,IF(SUBSTITUTE(AZ25,"　","")="",0,IF($CV$3&lt;=CODE(AZ25),IF(AND($DB$3&lt;=CODE(AZ25),CODE(AZ25)&lt;=$DD$3),0,IF(AND($DG$3&lt;=CODE(AZ25),CODE(AZ25)&lt;=$DI$3),0,1)),0)),1)</f>
        <v>0</v>
      </c>
      <c r="ED25" s="436">
        <f>IF(ISERROR(VLOOKUP(BB25,'環境依存文字（電子入札利用不可）'!$A:$A,1,FALSE))=TRUE,IF(SUBSTITUTE(BB25,"　","")="",0,IF($CV$3&lt;=CODE(BB25),IF(AND($DB$3&lt;=CODE(BB25),CODE(BB25)&lt;=$DD$3),0,IF(AND($DG$3&lt;=CODE(BB25),CODE(BB25)&lt;=$DI$3),0,1)),0)),1)</f>
        <v>0</v>
      </c>
      <c r="EF25" s="436">
        <f>IF(ISERROR(VLOOKUP(BD25,'環境依存文字（電子入札利用不可）'!$A:$A,1,FALSE))=TRUE,IF(SUBSTITUTE(BD25,"　","")="",0,IF($CV$3&lt;=CODE(BD25),IF(AND($DB$3&lt;=CODE(BD25),CODE(BD25)&lt;=$DD$3),0,IF(AND($DG$3&lt;=CODE(BD25),CODE(BD25)&lt;=$DI$3),0,1)),0)),1)</f>
        <v>0</v>
      </c>
      <c r="EH25" s="436">
        <f>IF(ISERROR(VLOOKUP(BF25,'環境依存文字（電子入札利用不可）'!$A:$A,1,FALSE))=TRUE,IF(SUBSTITUTE(BF25,"　","")="",0,IF($CV$3&lt;=CODE(BF25),IF(AND($DB$3&lt;=CODE(BF25),CODE(BF25)&lt;=$DD$3),0,IF(AND($DG$3&lt;=CODE(BF25),CODE(BF25)&lt;=$DI$3),0,1)),0)),1)</f>
        <v>0</v>
      </c>
      <c r="EJ25" s="436">
        <f>IF(ISERROR(VLOOKUP(BH25,'環境依存文字（電子入札利用不可）'!$A:$A,1,FALSE))=TRUE,IF(SUBSTITUTE(BH25,"　","")="",0,IF($CV$3&lt;=CODE(BH25),IF(AND($DB$3&lt;=CODE(BH25),CODE(BH25)&lt;=$DD$3),0,IF(AND($DG$3&lt;=CODE(BH25),CODE(BH25)&lt;=$DI$3),0,1)),0)),1)</f>
        <v>0</v>
      </c>
      <c r="EL25" s="436">
        <f>IF(ISERROR(VLOOKUP(BJ25,'環境依存文字（電子入札利用不可）'!$A:$A,1,FALSE))=TRUE,IF(SUBSTITUTE(BJ25,"　","")="",0,IF($CV$3&lt;=CODE(BJ25),IF(AND($DB$3&lt;=CODE(BJ25),CODE(BJ25)&lt;=$DD$3),0,IF(AND($DG$3&lt;=CODE(BJ25),CODE(BJ25)&lt;=$DI$3),0,1)),0)),1)</f>
        <v>0</v>
      </c>
      <c r="EN25" s="436">
        <f>IF(ISERROR(VLOOKUP(BT25,'環境依存文字（電子入札利用不可）'!$A:$A,1,FALSE))=TRUE,IF(SUBSTITUTE(BT25,"　","")="",0,IF($CV$3&lt;=CODE(BT25),IF(AND($DB$3&lt;=CODE(BT25),CODE(BT25)&lt;=$DD$3),0,IF(AND($DG$3&lt;=CODE(BT25),CODE(BT25)&lt;=$DI$3),0,1)),0)),1)</f>
        <v>0</v>
      </c>
      <c r="EP25" s="436">
        <f>IF(ISERROR(VLOOKUP(BV25,'環境依存文字（電子入札利用不可）'!$A:$A,1,FALSE))=TRUE,IF(SUBSTITUTE(BV25,"　","")="",0,IF($CV$3&lt;=CODE(BV25),IF(AND($DB$3&lt;=CODE(BV25),CODE(BV25)&lt;=$DD$3),0,IF(AND($DG$3&lt;=CODE(BV25),CODE(BV25)&lt;=$DI$3),0,1)),0)),1)</f>
        <v>0</v>
      </c>
      <c r="ER25" s="436">
        <f>IF(ISERROR(VLOOKUP(BX25,'環境依存文字（電子入札利用不可）'!$A:$A,1,FALSE))=TRUE,IF(SUBSTITUTE(BX25,"　","")="",0,IF($CV$3&lt;=CODE(BX25),IF(AND($DB$3&lt;=CODE(BX25),CODE(BX25)&lt;=$DD$3),0,IF(AND($DG$3&lt;=CODE(BX25),CODE(BX25)&lt;=$DI$3),0,1)),0)),1)</f>
        <v>0</v>
      </c>
      <c r="ET25" s="436">
        <f>IF(ISERROR(VLOOKUP(BZ25,'環境依存文字（電子入札利用不可）'!$A:$A,1,FALSE))=TRUE,IF(SUBSTITUTE(BZ25,"　","")="",0,IF($CV$3&lt;=CODE(BZ25),IF(AND($DB$3&lt;=CODE(BZ25),CODE(BZ25)&lt;=$DD$3),0,IF(AND($DG$3&lt;=CODE(BZ25),CODE(BZ25)&lt;=$DI$3),0,1)),0)),1)</f>
        <v>0</v>
      </c>
      <c r="EV25" s="436">
        <f>IF(ISERROR(VLOOKUP(CB25,'環境依存文字（電子入札利用不可）'!$A:$A,1,FALSE))=TRUE,IF(SUBSTITUTE(CB25,"　","")="",0,IF($CV$3&lt;=CODE(CB25),IF(AND($DB$3&lt;=CODE(CB25),CODE(CB25)&lt;=$DD$3),0,IF(AND($DG$3&lt;=CODE(CB25),CODE(CB25)&lt;=$DI$3),0,1)),0)),1)</f>
        <v>0</v>
      </c>
      <c r="EX25" s="436">
        <f>IF(ISERROR(VLOOKUP(CD25,'環境依存文字（電子入札利用不可）'!$A:$A,1,FALSE))=TRUE,IF(SUBSTITUTE(CD25,"　","")="",0,IF($CV$3&lt;=CODE(CD25),IF(AND($DB$3&lt;=CODE(CD25),CODE(CD25)&lt;=$DD$3),0,IF(AND($DG$3&lt;=CODE(CD25),CODE(CD25)&lt;=$DI$3),0,1)),0)),1)</f>
        <v>0</v>
      </c>
      <c r="EZ25" s="436">
        <f>IF(ISERROR(VLOOKUP(CF25,'環境依存文字（電子入札利用不可）'!$A:$A,1,FALSE))=TRUE,IF(SUBSTITUTE(CF25,"　","")="",0,IF($CV$3&lt;=CODE(CF25),IF(AND($DB$3&lt;=CODE(CF25),CODE(CF25)&lt;=$DD$3),0,IF(AND($DG$3&lt;=CODE(CF25),CODE(CF25)&lt;=$DI$3),0,1)),0)),1)</f>
        <v>0</v>
      </c>
      <c r="FB25" s="436">
        <f>IF(ISERROR(VLOOKUP(CH25,'環境依存文字（電子入札利用不可）'!$A:$A,1,FALSE))=TRUE,IF(SUBSTITUTE(CH25,"　","")="",0,IF($CV$3&lt;=CODE(CH25),IF(AND($DB$3&lt;=CODE(CH25),CODE(CH25)&lt;=$DD$3),0,IF(AND($DG$3&lt;=CODE(CH25),CODE(CH25)&lt;=$DI$3),0,1)),0)),1)</f>
        <v>0</v>
      </c>
      <c r="FK25" s="574"/>
    </row>
    <row r="26" spans="1:167" s="436" customFormat="1" ht="23.25" customHeight="1" thickBot="1">
      <c r="B26" s="1451"/>
      <c r="C26" s="1428" t="str">
        <f>+IF(入力シート!F199="","",入力シート!F199)</f>
        <v/>
      </c>
      <c r="D26" s="1428"/>
      <c r="E26" s="1428"/>
      <c r="F26" s="1428"/>
      <c r="G26" s="1428"/>
      <c r="H26" s="1428"/>
      <c r="I26" s="1428"/>
      <c r="J26" s="1428"/>
      <c r="K26" s="362" t="str">
        <f>+IF(入力シート!J199="","",入力シート!J199)</f>
        <v/>
      </c>
      <c r="L26" s="1429" t="str">
        <f>+MID(入力シート!$BI199,入力シート!BI$182,1)</f>
        <v/>
      </c>
      <c r="M26" s="1430"/>
      <c r="N26" s="1431" t="str">
        <f>+MID(入力シート!$BI199,入力シート!BK$182,1)</f>
        <v/>
      </c>
      <c r="O26" s="1432"/>
      <c r="P26" s="1432" t="str">
        <f>+MID(入力シート!$BI199,入力シート!BM$182,1)</f>
        <v/>
      </c>
      <c r="Q26" s="1432"/>
      <c r="R26" s="1433" t="str">
        <f>+MID(入力シート!$BI199,入力シート!BO$182,1)</f>
        <v/>
      </c>
      <c r="S26" s="1434"/>
      <c r="T26" s="1429" t="str">
        <f>+MID(入力シート!$BI199,入力シート!BQ$182,1)</f>
        <v/>
      </c>
      <c r="U26" s="1430"/>
      <c r="V26" s="599" t="str">
        <f>+IF(入力シート!$Q199="","",MID(TEXT(入力シート!$Q199,"00000#"),入力シート!BI$183,1))</f>
        <v/>
      </c>
      <c r="W26" s="600" t="str">
        <f>+IF(入力シート!$Q199="","",MID(TEXT(入力シート!$Q199,"00000#"),入力シート!BJ$183,1))</f>
        <v/>
      </c>
      <c r="X26" s="600" t="str">
        <f>+IF(入力シート!$Q199="","",MID(TEXT(入力シート!$Q199,"00000#"),入力シート!BK$183,1))</f>
        <v/>
      </c>
      <c r="Y26" s="600" t="str">
        <f>+IF(入力シート!$Q199="","",MID(TEXT(入力シート!$Q199,"00000#"),入力シート!BL$183,1))</f>
        <v/>
      </c>
      <c r="Z26" s="600" t="str">
        <f>+IF(入力シート!$Q199="","",MID(TEXT(入力シート!$Q199,"00000#"),入力シート!BM$183,1))</f>
        <v/>
      </c>
      <c r="AA26" s="601" t="str">
        <f>+IF(入力シート!$Q199="","",MID(TEXT(入力シート!$Q199,"00000#"),入力シート!BN$183,1))</f>
        <v/>
      </c>
      <c r="AB26" s="1424" t="str">
        <f>+IF(入力シート!$S198="","",MID(入力シート!$S198,入力シート!CS$181,1))</f>
        <v/>
      </c>
      <c r="AC26" s="1421"/>
      <c r="AD26" s="1473" t="str">
        <f>+IF(入力シート!$S198="","",MID(入力シート!$S198,入力シート!CU$181,1))</f>
        <v/>
      </c>
      <c r="AE26" s="1474"/>
      <c r="AF26" s="1473" t="str">
        <f>+IF(入力シート!$S198="","",MID(入力シート!$S198,入力シート!CW$181,1))</f>
        <v/>
      </c>
      <c r="AG26" s="1474"/>
      <c r="AH26" s="1473" t="str">
        <f>+IF(入力シート!$S198="","",MID(入力シート!$S198,入力シート!CY$181,1))</f>
        <v/>
      </c>
      <c r="AI26" s="1474"/>
      <c r="AJ26" s="1473" t="str">
        <f>+IF(入力シート!$S198="","",MID(入力シート!$S198,入力シート!DA$181,1))</f>
        <v/>
      </c>
      <c r="AK26" s="1474"/>
      <c r="AL26" s="1473" t="str">
        <f>+IF(入力シート!$S198="","",MID(入力シート!$S198,入力シート!DC$181,1))</f>
        <v/>
      </c>
      <c r="AM26" s="1474"/>
      <c r="AN26" s="1473" t="str">
        <f>+IF(入力シート!$S198="","",MID(入力シート!$S198,入力シート!DE$181,1))</f>
        <v/>
      </c>
      <c r="AO26" s="1474"/>
      <c r="AP26" s="1473" t="str">
        <f>+IF(入力シート!$S198="","",MID(入力シート!$S198,入力シート!DG$181,1))</f>
        <v/>
      </c>
      <c r="AQ26" s="1474"/>
      <c r="AR26" s="1473" t="str">
        <f>+IF(入力シート!$S198="","",MID(入力シート!$S198,入力シート!DI$181,1))</f>
        <v/>
      </c>
      <c r="AS26" s="1474"/>
      <c r="AT26" s="1473" t="str">
        <f>+IF(入力シート!$S198="","",MID(入力シート!$S198,入力シート!DK$181,1))</f>
        <v/>
      </c>
      <c r="AU26" s="1474"/>
      <c r="AV26" s="1473" t="str">
        <f>+IF(入力シート!$S198="","",MID(入力シート!$S198,入力シート!DM$181,1))</f>
        <v/>
      </c>
      <c r="AW26" s="1474"/>
      <c r="AX26" s="1473" t="str">
        <f>+IF(入力シート!$S198="","",MID(入力シート!$S198,入力シート!DO$181,1))</f>
        <v/>
      </c>
      <c r="AY26" s="1474"/>
      <c r="AZ26" s="1473" t="str">
        <f>+IF(入力シート!$S198="","",MID(入力シート!$S198,入力シート!DQ$181,1))</f>
        <v/>
      </c>
      <c r="BA26" s="1474"/>
      <c r="BB26" s="1473" t="str">
        <f>+IF(入力シート!$S198="","",MID(入力シート!$S198,入力シート!DS$181,1))</f>
        <v/>
      </c>
      <c r="BC26" s="1474"/>
      <c r="BD26" s="1473" t="str">
        <f>+IF(入力シート!$S198="","",MID(入力シート!$S198,入力シート!DU$181,1))</f>
        <v/>
      </c>
      <c r="BE26" s="1474"/>
      <c r="BF26" s="1473" t="str">
        <f>+IF(入力シート!$S198="","",MID(入力シート!$S198,入力シート!DW$181,1))</f>
        <v/>
      </c>
      <c r="BG26" s="1474"/>
      <c r="BH26" s="1473" t="str">
        <f>+IF(入力シート!$S198="","",MID(入力シート!$S198,入力シート!DY$181,1))</f>
        <v/>
      </c>
      <c r="BI26" s="1474"/>
      <c r="BJ26" s="1475" t="str">
        <f>+IF(入力シート!$S198="","",MID(入力シート!$S198,入力シート!EA$181,1))</f>
        <v/>
      </c>
      <c r="BK26" s="1476"/>
      <c r="BL26" s="1417" t="str">
        <f>+IF(入力シート!$BJ198="","",MID(入力シート!$BJ198,入力シート!BI$181,1))</f>
        <v>　</v>
      </c>
      <c r="BM26" s="1418"/>
      <c r="BN26" s="1413" t="str">
        <f>+IF(入力シート!$BJ198="","",MID(入力シート!$BJ198,入力シート!BK$181,1))</f>
        <v/>
      </c>
      <c r="BO26" s="1414"/>
      <c r="BP26" s="1419" t="str">
        <f>+IF(入力シート!$BJ198="","",MID(入力シート!$BJ198,入力シート!BM$181,1))</f>
        <v/>
      </c>
      <c r="BQ26" s="1420"/>
      <c r="BR26" s="1413" t="str">
        <f>+IF(入力シート!$BJ198="","",MID(入力シート!$BJ198,入力シート!BO$181,1))</f>
        <v/>
      </c>
      <c r="BS26" s="1414"/>
      <c r="BT26" s="1413" t="str">
        <f>+IF(入力シート!$BJ198="","",MID(入力シート!$BJ198,入力シート!BQ$181,1))</f>
        <v/>
      </c>
      <c r="BU26" s="1414"/>
      <c r="BV26" s="1419" t="str">
        <f>+IF(入力シート!$BJ198="","",MID(入力シート!$BJ198,入力シート!BS$181,1))</f>
        <v/>
      </c>
      <c r="BW26" s="1420"/>
      <c r="BX26" s="1413" t="str">
        <f>+IF(入力シート!$BJ198="","",MID(入力シート!$BJ198,入力シート!BU$181,1))</f>
        <v/>
      </c>
      <c r="BY26" s="1414"/>
      <c r="BZ26" s="1413" t="str">
        <f>+IF(入力シート!$BJ198="","",MID(入力シート!$BJ198,入力シート!BW$181,1))</f>
        <v/>
      </c>
      <c r="CA26" s="1414"/>
      <c r="CB26" s="1413" t="str">
        <f>+IF(入力シート!$BJ198="","",MID(入力シート!$BJ198,入力シート!BY$181,1))</f>
        <v/>
      </c>
      <c r="CC26" s="1414"/>
      <c r="CD26" s="1413" t="str">
        <f>+IF(入力シート!$BJ198="","",MID(入力シート!$BJ198,入力シート!CA$181,1))</f>
        <v/>
      </c>
      <c r="CE26" s="1414"/>
      <c r="CF26" s="1413" t="str">
        <f>+IF(入力シート!$BJ198="","",MID(入力シート!$BJ198,入力シート!CC$181,1))</f>
        <v/>
      </c>
      <c r="CG26" s="1414"/>
      <c r="CH26" s="1413" t="str">
        <f>+IF(入力シート!$BJ198="","",MID(入力シート!$BJ198,入力シート!CE$181,1))</f>
        <v/>
      </c>
      <c r="CI26" s="1471"/>
      <c r="DD26" s="436">
        <f>IF(ISERROR(VLOOKUP(AB26,'環境依存文字（電子入札利用不可）'!$A:$A,1,FALSE))=TRUE,IF(SUBSTITUTE(AB26,"　","")="",0,IF($CV$3&lt;=CODE(AB26),IF(AND($DB$3&lt;=CODE(AB26),CODE(AB26)&lt;=$DD$3),0,IF(AND($DG$3&lt;=CODE(AB26),CODE(AB26)&lt;=$DI$3),0,1)),0)),1)</f>
        <v>0</v>
      </c>
      <c r="DF26" s="436">
        <f>IF(ISERROR(VLOOKUP(AD26,'環境依存文字（電子入札利用不可）'!$A:$A,1,FALSE))=TRUE,IF(SUBSTITUTE(AD26,"　","")="",0,IF($CV$3&lt;=CODE(AD26),IF(AND($DB$3&lt;=CODE(AD26),CODE(AD26)&lt;=$DD$3),0,IF(AND($DG$3&lt;=CODE(AD26),CODE(AD26)&lt;=$DI$3),0,1)),0)),1)</f>
        <v>0</v>
      </c>
      <c r="DH26" s="436">
        <f>IF(ISERROR(VLOOKUP(AF26,'環境依存文字（電子入札利用不可）'!$A:$A,1,FALSE))=TRUE,IF(SUBSTITUTE(AF26,"　","")="",0,IF($CV$3&lt;=CODE(AF26),IF(AND($DB$3&lt;=CODE(AF26),CODE(AF26)&lt;=$DD$3),0,IF(AND($DG$3&lt;=CODE(AF26),CODE(AF26)&lt;=$DI$3),0,1)),0)),1)</f>
        <v>0</v>
      </c>
      <c r="DJ26" s="436">
        <f>IF(ISERROR(VLOOKUP(AH26,'環境依存文字（電子入札利用不可）'!$A:$A,1,FALSE))=TRUE,IF(SUBSTITUTE(AH26,"　","")="",0,IF($CV$3&lt;=CODE(AH26),IF(AND($DB$3&lt;=CODE(AH26),CODE(AH26)&lt;=$DD$3),0,IF(AND($DG$3&lt;=CODE(AH26),CODE(AH26)&lt;=$DI$3),0,1)),0)),1)</f>
        <v>0</v>
      </c>
      <c r="DL26" s="436">
        <f>IF(ISERROR(VLOOKUP(AJ26,'環境依存文字（電子入札利用不可）'!$A:$A,1,FALSE))=TRUE,IF(SUBSTITUTE(AJ26,"　","")="",0,IF($CV$3&lt;=CODE(AJ26),IF(AND($DB$3&lt;=CODE(AJ26),CODE(AJ26)&lt;=$DD$3),0,IF(AND($DG$3&lt;=CODE(AJ26),CODE(AJ26)&lt;=$DI$3),0,1)),0)),1)</f>
        <v>0</v>
      </c>
      <c r="DN26" s="436">
        <f>IF(ISERROR(VLOOKUP(AL26,'環境依存文字（電子入札利用不可）'!$A:$A,1,FALSE))=TRUE,IF(SUBSTITUTE(AL26,"　","")="",0,IF($CV$3&lt;=CODE(AL26),IF(AND($DB$3&lt;=CODE(AL26),CODE(AL26)&lt;=$DD$3),0,IF(AND($DG$3&lt;=CODE(AL26),CODE(AL26)&lt;=$DI$3),0,1)),0)),1)</f>
        <v>0</v>
      </c>
      <c r="DP26" s="436">
        <f>IF(ISERROR(VLOOKUP(AN26,'環境依存文字（電子入札利用不可）'!$A:$A,1,FALSE))=TRUE,IF(SUBSTITUTE(AN26,"　","")="",0,IF($CV$3&lt;=CODE(AN26),IF(AND($DB$3&lt;=CODE(AN26),CODE(AN26)&lt;=$DD$3),0,IF(AND($DG$3&lt;=CODE(AN26),CODE(AN26)&lt;=$DI$3),0,1)),0)),1)</f>
        <v>0</v>
      </c>
      <c r="DR26" s="436">
        <f>IF(ISERROR(VLOOKUP(AP26,'環境依存文字（電子入札利用不可）'!$A:$A,1,FALSE))=TRUE,IF(SUBSTITUTE(AP26,"　","")="",0,IF($CV$3&lt;=CODE(AP26),IF(AND($DB$3&lt;=CODE(AP26),CODE(AP26)&lt;=$DD$3),0,IF(AND($DG$3&lt;=CODE(AP26),CODE(AP26)&lt;=$DI$3),0,1)),0)),1)</f>
        <v>0</v>
      </c>
      <c r="DT26" s="436">
        <f>IF(ISERROR(VLOOKUP(AR26,'環境依存文字（電子入札利用不可）'!$A:$A,1,FALSE))=TRUE,IF(SUBSTITUTE(AR26,"　","")="",0,IF($CV$3&lt;=CODE(AR26),IF(AND($DB$3&lt;=CODE(AR26),CODE(AR26)&lt;=$DD$3),0,IF(AND($DG$3&lt;=CODE(AR26),CODE(AR26)&lt;=$DI$3),0,1)),0)),1)</f>
        <v>0</v>
      </c>
      <c r="DV26" s="436">
        <f>IF(ISERROR(VLOOKUP(AT26,'環境依存文字（電子入札利用不可）'!$A:$A,1,FALSE))=TRUE,IF(SUBSTITUTE(AT26,"　","")="",0,IF($CV$3&lt;=CODE(AT26),IF(AND($DB$3&lt;=CODE(AT26),CODE(AT26)&lt;=$DD$3),0,IF(AND($DG$3&lt;=CODE(AT26),CODE(AT26)&lt;=$DI$3),0,1)),0)),1)</f>
        <v>0</v>
      </c>
      <c r="DX26" s="436">
        <f>IF(ISERROR(VLOOKUP(AV26,'環境依存文字（電子入札利用不可）'!$A:$A,1,FALSE))=TRUE,IF(SUBSTITUTE(AV26,"　","")="",0,IF($CV$3&lt;=CODE(AV26),IF(AND($DB$3&lt;=CODE(AV26),CODE(AV26)&lt;=$DD$3),0,IF(AND($DG$3&lt;=CODE(AV26),CODE(AV26)&lt;=$DI$3),0,1)),0)),1)</f>
        <v>0</v>
      </c>
      <c r="DZ26" s="436">
        <f>IF(ISERROR(VLOOKUP(AX26,'環境依存文字（電子入札利用不可）'!$A:$A,1,FALSE))=TRUE,IF(SUBSTITUTE(AX26,"　","")="",0,IF($CV$3&lt;=CODE(AX26),IF(AND($DB$3&lt;=CODE(AX26),CODE(AX26)&lt;=$DD$3),0,IF(AND($DG$3&lt;=CODE(AX26),CODE(AX26)&lt;=$DI$3),0,1)),0)),1)</f>
        <v>0</v>
      </c>
      <c r="EB26" s="436">
        <f>IF(ISERROR(VLOOKUP(AZ26,'環境依存文字（電子入札利用不可）'!$A:$A,1,FALSE))=TRUE,IF(SUBSTITUTE(AZ26,"　","")="",0,IF($CV$3&lt;=CODE(AZ26),IF(AND($DB$3&lt;=CODE(AZ26),CODE(AZ26)&lt;=$DD$3),0,IF(AND($DG$3&lt;=CODE(AZ26),CODE(AZ26)&lt;=$DI$3),0,1)),0)),1)</f>
        <v>0</v>
      </c>
      <c r="ED26" s="436">
        <f>IF(ISERROR(VLOOKUP(BB26,'環境依存文字（電子入札利用不可）'!$A:$A,1,FALSE))=TRUE,IF(SUBSTITUTE(BB26,"　","")="",0,IF($CV$3&lt;=CODE(BB26),IF(AND($DB$3&lt;=CODE(BB26),CODE(BB26)&lt;=$DD$3),0,IF(AND($DG$3&lt;=CODE(BB26),CODE(BB26)&lt;=$DI$3),0,1)),0)),1)</f>
        <v>0</v>
      </c>
      <c r="EF26" s="436">
        <f>IF(ISERROR(VLOOKUP(BD26,'環境依存文字（電子入札利用不可）'!$A:$A,1,FALSE))=TRUE,IF(SUBSTITUTE(BD26,"　","")="",0,IF($CV$3&lt;=CODE(BD26),IF(AND($DB$3&lt;=CODE(BD26),CODE(BD26)&lt;=$DD$3),0,IF(AND($DG$3&lt;=CODE(BD26),CODE(BD26)&lt;=$DI$3),0,1)),0)),1)</f>
        <v>0</v>
      </c>
      <c r="EH26" s="436">
        <f>IF(ISERROR(VLOOKUP(BF26,'環境依存文字（電子入札利用不可）'!$A:$A,1,FALSE))=TRUE,IF(SUBSTITUTE(BF26,"　","")="",0,IF($CV$3&lt;=CODE(BF26),IF(AND($DB$3&lt;=CODE(BF26),CODE(BF26)&lt;=$DD$3),0,IF(AND($DG$3&lt;=CODE(BF26),CODE(BF26)&lt;=$DI$3),0,1)),0)),1)</f>
        <v>0</v>
      </c>
      <c r="EJ26" s="436">
        <f>IF(ISERROR(VLOOKUP(BH26,'環境依存文字（電子入札利用不可）'!$A:$A,1,FALSE))=TRUE,IF(SUBSTITUTE(BH26,"　","")="",0,IF($CV$3&lt;=CODE(BH26),IF(AND($DB$3&lt;=CODE(BH26),CODE(BH26)&lt;=$DD$3),0,IF(AND($DG$3&lt;=CODE(BH26),CODE(BH26)&lt;=$DI$3),0,1)),0)),1)</f>
        <v>0</v>
      </c>
      <c r="EL26" s="436">
        <f>IF(ISERROR(VLOOKUP(BJ26,'環境依存文字（電子入札利用不可）'!$A:$A,1,FALSE))=TRUE,IF(SUBSTITUTE(BJ26,"　","")="",0,IF($CV$3&lt;=CODE(BJ26),IF(AND($DB$3&lt;=CODE(BJ26),CODE(BJ26)&lt;=$DD$3),0,IF(AND($DG$3&lt;=CODE(BJ26),CODE(BJ26)&lt;=$DI$3),0,1)),0)),1)</f>
        <v>0</v>
      </c>
      <c r="EN26" s="436">
        <f>IF(ISERROR(VLOOKUP(BL26,'環境依存文字（電子入札利用不可）'!$A:$A,1,FALSE))=TRUE,IF(SUBSTITUTE(BL26,"　","")="",0,IF($CV$3&lt;=CODE(BL26),IF(AND($DB$3&lt;=CODE(BL26),CODE(BL26)&lt;=$DD$3),0,IF(AND($DG$3&lt;=CODE(BL26),CODE(BL26)&lt;=$DI$3),0,1)),0)),1)</f>
        <v>0</v>
      </c>
      <c r="EP26" s="436">
        <f>IF(ISERROR(VLOOKUP(BN26,'環境依存文字（電子入札利用不可）'!$A:$A,1,FALSE))=TRUE,IF(SUBSTITUTE(BN26,"　","")="",0,IF($CV$3&lt;=CODE(BN26),IF(AND($DB$3&lt;=CODE(BN26),CODE(BN26)&lt;=$DD$3),0,IF(AND($DG$3&lt;=CODE(BN26),CODE(BN26)&lt;=$DI$3),0,1)),0)),1)</f>
        <v>0</v>
      </c>
      <c r="ER26" s="436">
        <f>IF(ISERROR(VLOOKUP(BP26,'環境依存文字（電子入札利用不可）'!$A:$A,1,FALSE))=TRUE,IF(SUBSTITUTE(BP26,"　","")="",0,IF($CV$3&lt;=CODE(BP26),IF(AND($DB$3&lt;=CODE(BP26),CODE(BP26)&lt;=$DD$3),0,IF(AND($DG$3&lt;=CODE(BP26),CODE(BP26)&lt;=$DI$3),0,1)),0)),1)</f>
        <v>0</v>
      </c>
      <c r="ET26" s="436">
        <f>IF(ISERROR(VLOOKUP(BR26,'環境依存文字（電子入札利用不可）'!$A:$A,1,FALSE))=TRUE,IF(SUBSTITUTE(BR26,"　","")="",0,IF($CV$3&lt;=CODE(BR26),IF(AND($DB$3&lt;=CODE(BR26),CODE(BR26)&lt;=$DD$3),0,IF(AND($DG$3&lt;=CODE(BR26),CODE(BR26)&lt;=$DI$3),0,1)),0)),1)</f>
        <v>0</v>
      </c>
      <c r="EV26" s="436">
        <f>IF(ISERROR(VLOOKUP(BT26,'環境依存文字（電子入札利用不可）'!$A:$A,1,FALSE))=TRUE,IF(SUBSTITUTE(BT26,"　","")="",0,IF($CV$3&lt;=CODE(BT26),IF(AND($DB$3&lt;=CODE(BT26),CODE(BT26)&lt;=$DD$3),0,IF(AND($DG$3&lt;=CODE(BT26),CODE(BT26)&lt;=$DI$3),0,1)),0)),1)</f>
        <v>0</v>
      </c>
      <c r="EX26" s="436">
        <f>IF(ISERROR(VLOOKUP(BV26,'環境依存文字（電子入札利用不可）'!$A:$A,1,FALSE))=TRUE,IF(SUBSTITUTE(BV26,"　","")="",0,IF($CV$3&lt;=CODE(BV26),IF(AND($DB$3&lt;=CODE(BV26),CODE(BV26)&lt;=$DD$3),0,IF(AND($DG$3&lt;=CODE(BV26),CODE(BV26)&lt;=$DI$3),0,1)),0)),1)</f>
        <v>0</v>
      </c>
      <c r="EZ26" s="436">
        <f>IF(ISERROR(VLOOKUP(BX26,'環境依存文字（電子入札利用不可）'!$A:$A,1,FALSE))=TRUE,IF(SUBSTITUTE(BX26,"　","")="",0,IF($CV$3&lt;=CODE(BX26),IF(AND($DB$3&lt;=CODE(BX26),CODE(BX26)&lt;=$DD$3),0,IF(AND($DG$3&lt;=CODE(BX26),CODE(BX26)&lt;=$DI$3),0,1)),0)),1)</f>
        <v>0</v>
      </c>
      <c r="FB26" s="436">
        <f>IF(ISERROR(VLOOKUP(BZ26,'環境依存文字（電子入札利用不可）'!$A:$A,1,FALSE))=TRUE,IF(SUBSTITUTE(BZ26,"　","")="",0,IF($CV$3&lt;=CODE(BZ26),IF(AND($DB$3&lt;=CODE(BZ26),CODE(BZ26)&lt;=$DD$3),0,IF(AND($DG$3&lt;=CODE(BZ26),CODE(BZ26)&lt;=$DI$3),0,1)),0)),1)</f>
        <v>0</v>
      </c>
      <c r="FD26" s="436">
        <f>IF(ISERROR(VLOOKUP(CB26,'環境依存文字（電子入札利用不可）'!$A:$A,1,FALSE))=TRUE,IF(SUBSTITUTE(CB26,"　","")="",0,IF($CV$3&lt;=CODE(CB26),IF(AND($DB$3&lt;=CODE(CB26),CODE(CB26)&lt;=$DD$3),0,IF(AND($DG$3&lt;=CODE(CB26),CODE(CB26)&lt;=$DI$3),0,1)),0)),1)</f>
        <v>0</v>
      </c>
      <c r="FF26" s="436">
        <f>IF(ISERROR(VLOOKUP(CD26,'環境依存文字（電子入札利用不可）'!$A:$A,1,FALSE))=TRUE,IF(SUBSTITUTE(CD26,"　","")="",0,IF($CV$3&lt;=CODE(CD26),IF(AND($DB$3&lt;=CODE(CD26),CODE(CD26)&lt;=$DD$3),0,IF(AND($DG$3&lt;=CODE(CD26),CODE(CD26)&lt;=$DI$3),0,1)),0)),1)</f>
        <v>0</v>
      </c>
      <c r="FH26" s="436">
        <f>IF(ISERROR(VLOOKUP(CF26,'環境依存文字（電子入札利用不可）'!$A:$A,1,FALSE))=TRUE,IF(SUBSTITUTE(CF26,"　","")="",0,IF($CV$3&lt;=CODE(CF26),IF(AND($DB$3&lt;=CODE(CF26),CODE(CF26)&lt;=$DD$3),0,IF(AND($DG$3&lt;=CODE(CF26),CODE(CF26)&lt;=$DI$3),0,1)),0)),1)</f>
        <v>0</v>
      </c>
      <c r="FJ26" s="436">
        <f>IF(ISERROR(VLOOKUP(CH26,'環境依存文字（電子入札利用不可）'!$A:$A,1,FALSE))=TRUE,IF(SUBSTITUTE(CH26,"　","")="",0,IF($CV$3&lt;=CODE(CH26),IF(AND($DB$3&lt;=CODE(CH26),CODE(CH26)&lt;=$DD$3),0,IF(AND($DG$3&lt;=CODE(CH26),CODE(CH26)&lt;=$DI$3),0,1)),0)),1)</f>
        <v>0</v>
      </c>
    </row>
    <row r="27" spans="1:167" s="574" customFormat="1" ht="23.25" customHeight="1">
      <c r="B27" s="1450">
        <v>3</v>
      </c>
      <c r="C27" s="1452" t="str">
        <f>+IF(入力シート!F200="","",入力シート!F200)</f>
        <v/>
      </c>
      <c r="D27" s="1452"/>
      <c r="E27" s="1452"/>
      <c r="F27" s="1452"/>
      <c r="G27" s="1452"/>
      <c r="H27" s="1452"/>
      <c r="I27" s="1452"/>
      <c r="J27" s="1452"/>
      <c r="K27" s="361" t="str">
        <f>+IF(入力シート!J200="","",入力シート!J200)</f>
        <v/>
      </c>
      <c r="L27" s="1453" t="str">
        <f>+MID(入力シート!$BI200,入力シート!BI$182,1)</f>
        <v/>
      </c>
      <c r="M27" s="1454"/>
      <c r="N27" s="1455" t="str">
        <f>+MID(入力シート!$BI200,入力シート!BK$182,1)</f>
        <v/>
      </c>
      <c r="O27" s="1456"/>
      <c r="P27" s="1457" t="str">
        <f>+MID(入力シート!$BI200,入力シート!BM$182,1)</f>
        <v/>
      </c>
      <c r="Q27" s="1457"/>
      <c r="R27" s="1448" t="str">
        <f>+MID(入力シート!$BI200,入力シート!BO$182,1)</f>
        <v/>
      </c>
      <c r="S27" s="1448"/>
      <c r="T27" s="1447" t="str">
        <f>+MID(入力シート!$BI200,入力シート!BQ$182,1)</f>
        <v/>
      </c>
      <c r="U27" s="1448"/>
      <c r="V27" s="596" t="str">
        <f>+IF(入力シート!$Q200="","",MID(TEXT(入力シート!$Q200,"00000#"),入力シート!BI$183,1))</f>
        <v/>
      </c>
      <c r="W27" s="597" t="str">
        <f>+IF(入力シート!$Q200="","",MID(TEXT(入力シート!$Q200,"00000#"),入力シート!BJ$183,1))</f>
        <v/>
      </c>
      <c r="X27" s="597" t="str">
        <f>+IF(入力シート!$Q200="","",MID(TEXT(入力シート!$Q200,"00000#"),入力シート!BK$183,1))</f>
        <v/>
      </c>
      <c r="Y27" s="597" t="str">
        <f>+IF(入力シート!$Q200="","",MID(TEXT(入力シート!$Q200,"00000#"),入力シート!BL$183,1))</f>
        <v/>
      </c>
      <c r="Z27" s="597" t="str">
        <f>+IF(入力シート!$Q200="","",MID(TEXT(入力シート!$Q200,"00000#"),入力シート!BM$183,1))</f>
        <v/>
      </c>
      <c r="AA27" s="598" t="str">
        <f>+IF(入力シート!$Q200="","",MID(TEXT(入力シート!$Q200,"00000#"),入力シート!BN$183,1))</f>
        <v/>
      </c>
      <c r="AB27" s="1449" t="str">
        <f>+IF(入力シート!$S200="","",MID(入力シート!$S200,入力シート!BI$181,1))</f>
        <v/>
      </c>
      <c r="AC27" s="1446"/>
      <c r="AD27" s="1480" t="str">
        <f>+IF(入力シート!$S200="","",MID(入力シート!$S200,入力シート!BK$181,1))</f>
        <v/>
      </c>
      <c r="AE27" s="1481"/>
      <c r="AF27" s="1480" t="str">
        <f>+IF(入力シート!$S200="","",MID(入力シート!$S200,入力シート!BM$181,1))</f>
        <v/>
      </c>
      <c r="AG27" s="1481"/>
      <c r="AH27" s="1480" t="str">
        <f>+IF(入力シート!$S200="","",MID(入力シート!$S200,入力シート!BO$181,1))</f>
        <v/>
      </c>
      <c r="AI27" s="1481"/>
      <c r="AJ27" s="1480" t="str">
        <f>+IF(入力シート!$S200="","",MID(入力シート!$S200,入力シート!BQ$181,1))</f>
        <v/>
      </c>
      <c r="AK27" s="1481"/>
      <c r="AL27" s="1480" t="str">
        <f>+IF(入力シート!$S200="","",MID(入力シート!$S200,入力シート!BS$181,1))</f>
        <v/>
      </c>
      <c r="AM27" s="1481"/>
      <c r="AN27" s="1480" t="str">
        <f>+IF(入力シート!$S200="","",MID(入力シート!$S200,入力シート!BU$181,1))</f>
        <v/>
      </c>
      <c r="AO27" s="1481"/>
      <c r="AP27" s="1480" t="str">
        <f>+IF(入力シート!$S200="","",MID(入力シート!$S200,入力シート!BW$181,1))</f>
        <v/>
      </c>
      <c r="AQ27" s="1481"/>
      <c r="AR27" s="1480" t="str">
        <f>+IF(入力シート!$S200="","",MID(入力シート!$S200,入力シート!BY$181,1))</f>
        <v/>
      </c>
      <c r="AS27" s="1481"/>
      <c r="AT27" s="1480" t="str">
        <f>+IF(入力シート!$S200="","",MID(入力シート!$S200,入力シート!CA$181,1))</f>
        <v/>
      </c>
      <c r="AU27" s="1481"/>
      <c r="AV27" s="1480" t="str">
        <f>+IF(入力シート!$S200="","",MID(入力シート!$S200,入力シート!CC$181,1))</f>
        <v/>
      </c>
      <c r="AW27" s="1481"/>
      <c r="AX27" s="1480" t="str">
        <f>+IF(入力シート!$S200="","",MID(入力シート!$S200,入力シート!CE$181,1))</f>
        <v/>
      </c>
      <c r="AY27" s="1481"/>
      <c r="AZ27" s="1480" t="str">
        <f>+IF(入力シート!$S200="","",MID(入力シート!$S200,入力シート!CG$181,1))</f>
        <v/>
      </c>
      <c r="BA27" s="1481"/>
      <c r="BB27" s="1480" t="str">
        <f>+IF(入力シート!$S200="","",MID(入力シート!$S200,入力シート!CI$181,1))</f>
        <v/>
      </c>
      <c r="BC27" s="1481"/>
      <c r="BD27" s="1480" t="str">
        <f>+IF(入力シート!$S200="","",MID(入力シート!$S200,入力シート!CK$181,1))</f>
        <v/>
      </c>
      <c r="BE27" s="1481"/>
      <c r="BF27" s="1480" t="str">
        <f>+IF(入力シート!$S200="","",MID(入力シート!$S200,入力シート!CM$181,1))</f>
        <v/>
      </c>
      <c r="BG27" s="1481"/>
      <c r="BH27" s="1480" t="str">
        <f>+IF(入力シート!$S200="","",MID(入力シート!$S200,入力シート!CO$181,1))</f>
        <v/>
      </c>
      <c r="BI27" s="1481"/>
      <c r="BJ27" s="1478" t="str">
        <f>+IF(入力シート!$S200="","",MID(入力シート!$S200,入力シート!CQ$181,1))</f>
        <v/>
      </c>
      <c r="BK27" s="1479"/>
      <c r="BL27" s="581" t="str">
        <f>+IF(入力シート!$AG200="","",MID(TEXT(入力シート!$AG200,"00#"),入力シート!BI$183,1))</f>
        <v/>
      </c>
      <c r="BM27" s="582" t="str">
        <f>+IF(入力シート!$AG200="","",MID(TEXT(入力シート!$AG200,"00#"),入力シート!BJ$183,1))</f>
        <v/>
      </c>
      <c r="BN27" s="582" t="str">
        <f>+IF(入力シート!$AG200="","",MID(TEXT(入力シート!$AG200,"00#"),入力シート!BK$183,1))</f>
        <v/>
      </c>
      <c r="BO27" s="583" t="s">
        <v>34</v>
      </c>
      <c r="BP27" s="582" t="str">
        <f>+IF(入力シート!$AJ200="","",MID(TEXT(入力シート!$AJ200,"000#"),入力シート!BI$183,1))</f>
        <v/>
      </c>
      <c r="BQ27" s="582" t="str">
        <f>+IF(入力シート!$AJ200="","",MID(TEXT(入力シート!$AJ200,"000#"),入力シート!BJ$183,1))</f>
        <v/>
      </c>
      <c r="BR27" s="582" t="str">
        <f>+IF(入力シート!$AJ200="","",MID(TEXT(入力シート!$AJ200,"000#"),入力シート!BK$183,1))</f>
        <v/>
      </c>
      <c r="BS27" s="582" t="str">
        <f>+IF(入力シート!$AJ200="","",MID(TEXT(入力シート!$AJ200,"000#"),入力シート!BL$183,1))</f>
        <v/>
      </c>
      <c r="BT27" s="1444" t="str">
        <f>+IF(入力シート!$AL200="","",MID(入力シート!$AL200,入力シート!BI$181,1))</f>
        <v/>
      </c>
      <c r="BU27" s="1445"/>
      <c r="BV27" s="1435" t="str">
        <f>+IF(入力シート!$AL200="","",MID(入力シート!$AL200,入力シート!BK$181,1))</f>
        <v/>
      </c>
      <c r="BW27" s="1436"/>
      <c r="BX27" s="1435" t="str">
        <f>+IF(入力シート!$AL200="","",MID(入力シート!$AL200,入力シート!BM$181,1))</f>
        <v/>
      </c>
      <c r="BY27" s="1436"/>
      <c r="BZ27" s="1437" t="str">
        <f>+IF(入力シート!$AL200="","",MID(入力シート!$AL200,入力シート!BO$181,1))</f>
        <v/>
      </c>
      <c r="CA27" s="1438"/>
      <c r="CB27" s="1435" t="str">
        <f>+IF(入力シート!$AL200="","",MID(入力シート!$AL200,入力シート!BQ$181,1))</f>
        <v/>
      </c>
      <c r="CC27" s="1436"/>
      <c r="CD27" s="1435" t="str">
        <f>+IF(入力シート!$AL200="","",MID(入力シート!$AL200,入力シート!BS$181,1))</f>
        <v/>
      </c>
      <c r="CE27" s="1436"/>
      <c r="CF27" s="1437" t="str">
        <f>+IF(入力シート!$AL200="","",MID(入力シート!$AL200,入力シート!BU$181,1))</f>
        <v/>
      </c>
      <c r="CG27" s="1438"/>
      <c r="CH27" s="1435" t="str">
        <f>+IF(入力シート!$AL200="","",MID(入力シート!$AL200,入力シート!BW$181,1))</f>
        <v/>
      </c>
      <c r="CI27" s="1477"/>
      <c r="DA27" s="436"/>
      <c r="DB27" s="643">
        <f>+SUM(DD27:FV28)</f>
        <v>0</v>
      </c>
      <c r="DC27" s="436"/>
      <c r="DD27" s="436">
        <f>IF(ISERROR(VLOOKUP(AB27,'環境依存文字（電子入札利用不可）'!$A:$A,1,FALSE))=TRUE,IF(SUBSTITUTE(AB27,"　","")="",0,IF($CV$3&lt;=CODE(AB27),IF(AND($DB$3&lt;=CODE(AB27),CODE(AB27)&lt;=$DD$3),0,IF(AND($DG$3&lt;=CODE(AB27),CODE(AB27)&lt;=$DI$3),0,1)),0)),1)</f>
        <v>0</v>
      </c>
      <c r="DE27" s="436"/>
      <c r="DF27" s="436">
        <f>IF(ISERROR(VLOOKUP(AD27,'環境依存文字（電子入札利用不可）'!$A:$A,1,FALSE))=TRUE,IF(SUBSTITUTE(AD27,"　","")="",0,IF($CV$3&lt;=CODE(AD27),IF(AND($DB$3&lt;=CODE(AD27),CODE(AD27)&lt;=$DD$3),0,IF(AND($DG$3&lt;=CODE(AD27),CODE(AD27)&lt;=$DI$3),0,1)),0)),1)</f>
        <v>0</v>
      </c>
      <c r="DG27" s="436"/>
      <c r="DH27" s="436">
        <f>IF(ISERROR(VLOOKUP(AF27,'環境依存文字（電子入札利用不可）'!$A:$A,1,FALSE))=TRUE,IF(SUBSTITUTE(AF27,"　","")="",0,IF($CV$3&lt;=CODE(AF27),IF(AND($DB$3&lt;=CODE(AF27),CODE(AF27)&lt;=$DD$3),0,IF(AND($DG$3&lt;=CODE(AF27),CODE(AF27)&lt;=$DI$3),0,1)),0)),1)</f>
        <v>0</v>
      </c>
      <c r="DI27" s="436"/>
      <c r="DJ27" s="436">
        <f>IF(ISERROR(VLOOKUP(AH27,'環境依存文字（電子入札利用不可）'!$A:$A,1,FALSE))=TRUE,IF(SUBSTITUTE(AH27,"　","")="",0,IF($CV$3&lt;=CODE(AH27),IF(AND($DB$3&lt;=CODE(AH27),CODE(AH27)&lt;=$DD$3),0,IF(AND($DG$3&lt;=CODE(AH27),CODE(AH27)&lt;=$DI$3),0,1)),0)),1)</f>
        <v>0</v>
      </c>
      <c r="DK27" s="436"/>
      <c r="DL27" s="436">
        <f>IF(ISERROR(VLOOKUP(AJ27,'環境依存文字（電子入札利用不可）'!$A:$A,1,FALSE))=TRUE,IF(SUBSTITUTE(AJ27,"　","")="",0,IF($CV$3&lt;=CODE(AJ27),IF(AND($DB$3&lt;=CODE(AJ27),CODE(AJ27)&lt;=$DD$3),0,IF(AND($DG$3&lt;=CODE(AJ27),CODE(AJ27)&lt;=$DI$3),0,1)),0)),1)</f>
        <v>0</v>
      </c>
      <c r="DM27" s="436"/>
      <c r="DN27" s="436">
        <f>IF(ISERROR(VLOOKUP(AL27,'環境依存文字（電子入札利用不可）'!$A:$A,1,FALSE))=TRUE,IF(SUBSTITUTE(AL27,"　","")="",0,IF($CV$3&lt;=CODE(AL27),IF(AND($DB$3&lt;=CODE(AL27),CODE(AL27)&lt;=$DD$3),0,IF(AND($DG$3&lt;=CODE(AL27),CODE(AL27)&lt;=$DI$3),0,1)),0)),1)</f>
        <v>0</v>
      </c>
      <c r="DO27" s="436"/>
      <c r="DP27" s="436">
        <f>IF(ISERROR(VLOOKUP(AN27,'環境依存文字（電子入札利用不可）'!$A:$A,1,FALSE))=TRUE,IF(SUBSTITUTE(AN27,"　","")="",0,IF($CV$3&lt;=CODE(AN27),IF(AND($DB$3&lt;=CODE(AN27),CODE(AN27)&lt;=$DD$3),0,IF(AND($DG$3&lt;=CODE(AN27),CODE(AN27)&lt;=$DI$3),0,1)),0)),1)</f>
        <v>0</v>
      </c>
      <c r="DQ27" s="436"/>
      <c r="DR27" s="436">
        <f>IF(ISERROR(VLOOKUP(AP27,'環境依存文字（電子入札利用不可）'!$A:$A,1,FALSE))=TRUE,IF(SUBSTITUTE(AP27,"　","")="",0,IF($CV$3&lt;=CODE(AP27),IF(AND($DB$3&lt;=CODE(AP27),CODE(AP27)&lt;=$DD$3),0,IF(AND($DG$3&lt;=CODE(AP27),CODE(AP27)&lt;=$DI$3),0,1)),0)),1)</f>
        <v>0</v>
      </c>
      <c r="DS27" s="436"/>
      <c r="DT27" s="436">
        <f>IF(ISERROR(VLOOKUP(AR27,'環境依存文字（電子入札利用不可）'!$A:$A,1,FALSE))=TRUE,IF(SUBSTITUTE(AR27,"　","")="",0,IF($CV$3&lt;=CODE(AR27),IF(AND($DB$3&lt;=CODE(AR27),CODE(AR27)&lt;=$DD$3),0,IF(AND($DG$3&lt;=CODE(AR27),CODE(AR27)&lt;=$DI$3),0,1)),0)),1)</f>
        <v>0</v>
      </c>
      <c r="DU27" s="436"/>
      <c r="DV27" s="436">
        <f>IF(ISERROR(VLOOKUP(AT27,'環境依存文字（電子入札利用不可）'!$A:$A,1,FALSE))=TRUE,IF(SUBSTITUTE(AT27,"　","")="",0,IF($CV$3&lt;=CODE(AT27),IF(AND($DB$3&lt;=CODE(AT27),CODE(AT27)&lt;=$DD$3),0,IF(AND($DG$3&lt;=CODE(AT27),CODE(AT27)&lt;=$DI$3),0,1)),0)),1)</f>
        <v>0</v>
      </c>
      <c r="DW27" s="436"/>
      <c r="DX27" s="436">
        <f>IF(ISERROR(VLOOKUP(AV27,'環境依存文字（電子入札利用不可）'!$A:$A,1,FALSE))=TRUE,IF(SUBSTITUTE(AV27,"　","")="",0,IF($CV$3&lt;=CODE(AV27),IF(AND($DB$3&lt;=CODE(AV27),CODE(AV27)&lt;=$DD$3),0,IF(AND($DG$3&lt;=CODE(AV27),CODE(AV27)&lt;=$DI$3),0,1)),0)),1)</f>
        <v>0</v>
      </c>
      <c r="DY27" s="436"/>
      <c r="DZ27" s="436">
        <f>IF(ISERROR(VLOOKUP(AX27,'環境依存文字（電子入札利用不可）'!$A:$A,1,FALSE))=TRUE,IF(SUBSTITUTE(AX27,"　","")="",0,IF($CV$3&lt;=CODE(AX27),IF(AND($DB$3&lt;=CODE(AX27),CODE(AX27)&lt;=$DD$3),0,IF(AND($DG$3&lt;=CODE(AX27),CODE(AX27)&lt;=$DI$3),0,1)),0)),1)</f>
        <v>0</v>
      </c>
      <c r="EA27" s="436"/>
      <c r="EB27" s="436">
        <f>IF(ISERROR(VLOOKUP(AZ27,'環境依存文字（電子入札利用不可）'!$A:$A,1,FALSE))=TRUE,IF(SUBSTITUTE(AZ27,"　","")="",0,IF($CV$3&lt;=CODE(AZ27),IF(AND($DB$3&lt;=CODE(AZ27),CODE(AZ27)&lt;=$DD$3),0,IF(AND($DG$3&lt;=CODE(AZ27),CODE(AZ27)&lt;=$DI$3),0,1)),0)),1)</f>
        <v>0</v>
      </c>
      <c r="EC27" s="436"/>
      <c r="ED27" s="436">
        <f>IF(ISERROR(VLOOKUP(BB27,'環境依存文字（電子入札利用不可）'!$A:$A,1,FALSE))=TRUE,IF(SUBSTITUTE(BB27,"　","")="",0,IF($CV$3&lt;=CODE(BB27),IF(AND($DB$3&lt;=CODE(BB27),CODE(BB27)&lt;=$DD$3),0,IF(AND($DG$3&lt;=CODE(BB27),CODE(BB27)&lt;=$DI$3),0,1)),0)),1)</f>
        <v>0</v>
      </c>
      <c r="EE27" s="436"/>
      <c r="EF27" s="436">
        <f>IF(ISERROR(VLOOKUP(BD27,'環境依存文字（電子入札利用不可）'!$A:$A,1,FALSE))=TRUE,IF(SUBSTITUTE(BD27,"　","")="",0,IF($CV$3&lt;=CODE(BD27),IF(AND($DB$3&lt;=CODE(BD27),CODE(BD27)&lt;=$DD$3),0,IF(AND($DG$3&lt;=CODE(BD27),CODE(BD27)&lt;=$DI$3),0,1)),0)),1)</f>
        <v>0</v>
      </c>
      <c r="EG27" s="436"/>
      <c r="EH27" s="436">
        <f>IF(ISERROR(VLOOKUP(BF27,'環境依存文字（電子入札利用不可）'!$A:$A,1,FALSE))=TRUE,IF(SUBSTITUTE(BF27,"　","")="",0,IF($CV$3&lt;=CODE(BF27),IF(AND($DB$3&lt;=CODE(BF27),CODE(BF27)&lt;=$DD$3),0,IF(AND($DG$3&lt;=CODE(BF27),CODE(BF27)&lt;=$DI$3),0,1)),0)),1)</f>
        <v>0</v>
      </c>
      <c r="EI27" s="436"/>
      <c r="EJ27" s="436">
        <f>IF(ISERROR(VLOOKUP(BH27,'環境依存文字（電子入札利用不可）'!$A:$A,1,FALSE))=TRUE,IF(SUBSTITUTE(BH27,"　","")="",0,IF($CV$3&lt;=CODE(BH27),IF(AND($DB$3&lt;=CODE(BH27),CODE(BH27)&lt;=$DD$3),0,IF(AND($DG$3&lt;=CODE(BH27),CODE(BH27)&lt;=$DI$3),0,1)),0)),1)</f>
        <v>0</v>
      </c>
      <c r="EK27" s="436"/>
      <c r="EL27" s="436">
        <f>IF(ISERROR(VLOOKUP(BJ27,'環境依存文字（電子入札利用不可）'!$A:$A,1,FALSE))=TRUE,IF(SUBSTITUTE(BJ27,"　","")="",0,IF($CV$3&lt;=CODE(BJ27),IF(AND($DB$3&lt;=CODE(BJ27),CODE(BJ27)&lt;=$DD$3),0,IF(AND($DG$3&lt;=CODE(BJ27),CODE(BJ27)&lt;=$DI$3),0,1)),0)),1)</f>
        <v>0</v>
      </c>
      <c r="EM27" s="436"/>
      <c r="EN27" s="436">
        <f>IF(ISERROR(VLOOKUP(BT27,'環境依存文字（電子入札利用不可）'!$A:$A,1,FALSE))=TRUE,IF(SUBSTITUTE(BT27,"　","")="",0,IF($CV$3&lt;=CODE(BT27),IF(AND($DB$3&lt;=CODE(BT27),CODE(BT27)&lt;=$DD$3),0,IF(AND($DG$3&lt;=CODE(BT27),CODE(BT27)&lt;=$DI$3),0,1)),0)),1)</f>
        <v>0</v>
      </c>
      <c r="EO27" s="436"/>
      <c r="EP27" s="436">
        <f>IF(ISERROR(VLOOKUP(BV27,'環境依存文字（電子入札利用不可）'!$A:$A,1,FALSE))=TRUE,IF(SUBSTITUTE(BV27,"　","")="",0,IF($CV$3&lt;=CODE(BV27),IF(AND($DB$3&lt;=CODE(BV27),CODE(BV27)&lt;=$DD$3),0,IF(AND($DG$3&lt;=CODE(BV27),CODE(BV27)&lt;=$DI$3),0,1)),0)),1)</f>
        <v>0</v>
      </c>
      <c r="EQ27" s="436"/>
      <c r="ER27" s="436">
        <f>IF(ISERROR(VLOOKUP(BX27,'環境依存文字（電子入札利用不可）'!$A:$A,1,FALSE))=TRUE,IF(SUBSTITUTE(BX27,"　","")="",0,IF($CV$3&lt;=CODE(BX27),IF(AND($DB$3&lt;=CODE(BX27),CODE(BX27)&lt;=$DD$3),0,IF(AND($DG$3&lt;=CODE(BX27),CODE(BX27)&lt;=$DI$3),0,1)),0)),1)</f>
        <v>0</v>
      </c>
      <c r="ES27" s="436"/>
      <c r="ET27" s="436">
        <f>IF(ISERROR(VLOOKUP(BZ27,'環境依存文字（電子入札利用不可）'!$A:$A,1,FALSE))=TRUE,IF(SUBSTITUTE(BZ27,"　","")="",0,IF($CV$3&lt;=CODE(BZ27),IF(AND($DB$3&lt;=CODE(BZ27),CODE(BZ27)&lt;=$DD$3),0,IF(AND($DG$3&lt;=CODE(BZ27),CODE(BZ27)&lt;=$DI$3),0,1)),0)),1)</f>
        <v>0</v>
      </c>
      <c r="EU27" s="436"/>
      <c r="EV27" s="436">
        <f>IF(ISERROR(VLOOKUP(CB27,'環境依存文字（電子入札利用不可）'!$A:$A,1,FALSE))=TRUE,IF(SUBSTITUTE(CB27,"　","")="",0,IF($CV$3&lt;=CODE(CB27),IF(AND($DB$3&lt;=CODE(CB27),CODE(CB27)&lt;=$DD$3),0,IF(AND($DG$3&lt;=CODE(CB27),CODE(CB27)&lt;=$DI$3),0,1)),0)),1)</f>
        <v>0</v>
      </c>
      <c r="EW27" s="436"/>
      <c r="EX27" s="436">
        <f>IF(ISERROR(VLOOKUP(CD27,'環境依存文字（電子入札利用不可）'!$A:$A,1,FALSE))=TRUE,IF(SUBSTITUTE(CD27,"　","")="",0,IF($CV$3&lt;=CODE(CD27),IF(AND($DB$3&lt;=CODE(CD27),CODE(CD27)&lt;=$DD$3),0,IF(AND($DG$3&lt;=CODE(CD27),CODE(CD27)&lt;=$DI$3),0,1)),0)),1)</f>
        <v>0</v>
      </c>
      <c r="EY27" s="436"/>
      <c r="EZ27" s="436">
        <f>IF(ISERROR(VLOOKUP(CF27,'環境依存文字（電子入札利用不可）'!$A:$A,1,FALSE))=TRUE,IF(SUBSTITUTE(CF27,"　","")="",0,IF($CV$3&lt;=CODE(CF27),IF(AND($DB$3&lt;=CODE(CF27),CODE(CF27)&lt;=$DD$3),0,IF(AND($DG$3&lt;=CODE(CF27),CODE(CF27)&lt;=$DI$3),0,1)),0)),1)</f>
        <v>0</v>
      </c>
      <c r="FA27" s="436"/>
      <c r="FB27" s="436">
        <f>IF(ISERROR(VLOOKUP(CH27,'環境依存文字（電子入札利用不可）'!$A:$A,1,FALSE))=TRUE,IF(SUBSTITUTE(CH27,"　","")="",0,IF($CV$3&lt;=CODE(CH27),IF(AND($DB$3&lt;=CODE(CH27),CODE(CH27)&lt;=$DD$3),0,IF(AND($DG$3&lt;=CODE(CH27),CODE(CH27)&lt;=$DI$3),0,1)),0)),1)</f>
        <v>0</v>
      </c>
      <c r="FC27" s="436"/>
      <c r="FD27" s="436"/>
      <c r="FE27" s="436"/>
      <c r="FF27" s="436"/>
      <c r="FG27" s="436"/>
      <c r="FH27" s="436"/>
      <c r="FI27" s="436"/>
      <c r="FJ27" s="436"/>
    </row>
    <row r="28" spans="1:167" s="436" customFormat="1" ht="23.25" customHeight="1" thickBot="1">
      <c r="B28" s="1451"/>
      <c r="C28" s="1428" t="str">
        <f>+IF(入力シート!F201="","",入力シート!F201)</f>
        <v/>
      </c>
      <c r="D28" s="1428"/>
      <c r="E28" s="1428"/>
      <c r="F28" s="1428"/>
      <c r="G28" s="1428"/>
      <c r="H28" s="1428"/>
      <c r="I28" s="1428"/>
      <c r="J28" s="1428"/>
      <c r="K28" s="362" t="str">
        <f>+IF(入力シート!J201="","",入力シート!J201)</f>
        <v/>
      </c>
      <c r="L28" s="1429" t="str">
        <f>+MID(入力シート!$BI201,入力シート!BI$182,1)</f>
        <v/>
      </c>
      <c r="M28" s="1430"/>
      <c r="N28" s="1431" t="str">
        <f>+MID(入力シート!$BI201,入力シート!BK$182,1)</f>
        <v/>
      </c>
      <c r="O28" s="1432"/>
      <c r="P28" s="1432" t="str">
        <f>+MID(入力シート!$BI201,入力シート!BM$182,1)</f>
        <v/>
      </c>
      <c r="Q28" s="1432"/>
      <c r="R28" s="1433" t="str">
        <f>+MID(入力シート!$BI201,入力シート!BO$182,1)</f>
        <v/>
      </c>
      <c r="S28" s="1434"/>
      <c r="T28" s="1429" t="str">
        <f>+MID(入力シート!$BI201,入力シート!BQ$182,1)</f>
        <v/>
      </c>
      <c r="U28" s="1430"/>
      <c r="V28" s="599" t="str">
        <f>+IF(入力シート!$Q201="","",MID(TEXT(入力シート!$Q201,"00000#"),入力シート!BI$183,1))</f>
        <v/>
      </c>
      <c r="W28" s="600" t="str">
        <f>+IF(入力シート!$Q201="","",MID(TEXT(入力シート!$Q201,"00000#"),入力シート!BJ$183,1))</f>
        <v/>
      </c>
      <c r="X28" s="600" t="str">
        <f>+IF(入力シート!$Q201="","",MID(TEXT(入力シート!$Q201,"00000#"),入力シート!BK$183,1))</f>
        <v/>
      </c>
      <c r="Y28" s="600" t="str">
        <f>+IF(入力シート!$Q201="","",MID(TEXT(入力シート!$Q201,"00000#"),入力シート!BL$183,1))</f>
        <v/>
      </c>
      <c r="Z28" s="600" t="str">
        <f>+IF(入力シート!$Q201="","",MID(TEXT(入力シート!$Q201,"00000#"),入力シート!BM$183,1))</f>
        <v/>
      </c>
      <c r="AA28" s="601" t="str">
        <f>+IF(入力シート!$Q201="","",MID(TEXT(入力シート!$Q201,"00000#"),入力シート!BN$183,1))</f>
        <v/>
      </c>
      <c r="AB28" s="1424" t="str">
        <f>+IF(入力シート!$S200="","",MID(入力シート!$S200,入力シート!CS$181,1))</f>
        <v/>
      </c>
      <c r="AC28" s="1421"/>
      <c r="AD28" s="1473" t="str">
        <f>+IF(入力シート!$S200="","",MID(入力シート!$S200,入力シート!CU$181,1))</f>
        <v/>
      </c>
      <c r="AE28" s="1474"/>
      <c r="AF28" s="1473" t="str">
        <f>+IF(入力シート!$S200="","",MID(入力シート!$S200,入力シート!CW$181,1))</f>
        <v/>
      </c>
      <c r="AG28" s="1474"/>
      <c r="AH28" s="1473" t="str">
        <f>+IF(入力シート!$S200="","",MID(入力シート!$S200,入力シート!CY$181,1))</f>
        <v/>
      </c>
      <c r="AI28" s="1474"/>
      <c r="AJ28" s="1473" t="str">
        <f>+IF(入力シート!$S200="","",MID(入力シート!$S200,入力シート!DA$181,1))</f>
        <v/>
      </c>
      <c r="AK28" s="1474"/>
      <c r="AL28" s="1473" t="str">
        <f>+IF(入力シート!$S200="","",MID(入力シート!$S200,入力シート!DC$181,1))</f>
        <v/>
      </c>
      <c r="AM28" s="1474"/>
      <c r="AN28" s="1473" t="str">
        <f>+IF(入力シート!$S200="","",MID(入力シート!$S200,入力シート!DE$181,1))</f>
        <v/>
      </c>
      <c r="AO28" s="1474"/>
      <c r="AP28" s="1473" t="str">
        <f>+IF(入力シート!$S200="","",MID(入力シート!$S200,入力シート!DG$181,1))</f>
        <v/>
      </c>
      <c r="AQ28" s="1474"/>
      <c r="AR28" s="1473" t="str">
        <f>+IF(入力シート!$S200="","",MID(入力シート!$S200,入力シート!DI$181,1))</f>
        <v/>
      </c>
      <c r="AS28" s="1474"/>
      <c r="AT28" s="1473" t="str">
        <f>+IF(入力シート!$S200="","",MID(入力シート!$S200,入力シート!DK$181,1))</f>
        <v/>
      </c>
      <c r="AU28" s="1474"/>
      <c r="AV28" s="1473" t="str">
        <f>+IF(入力シート!$S200="","",MID(入力シート!$S200,入力シート!DM$181,1))</f>
        <v/>
      </c>
      <c r="AW28" s="1474"/>
      <c r="AX28" s="1473" t="str">
        <f>+IF(入力シート!$S200="","",MID(入力シート!$S200,入力シート!DO$181,1))</f>
        <v/>
      </c>
      <c r="AY28" s="1474"/>
      <c r="AZ28" s="1473" t="str">
        <f>+IF(入力シート!$S200="","",MID(入力シート!$S200,入力シート!DQ$181,1))</f>
        <v/>
      </c>
      <c r="BA28" s="1474"/>
      <c r="BB28" s="1473" t="str">
        <f>+IF(入力シート!$S200="","",MID(入力シート!$S200,入力シート!DS$181,1))</f>
        <v/>
      </c>
      <c r="BC28" s="1474"/>
      <c r="BD28" s="1473" t="str">
        <f>+IF(入力シート!$S200="","",MID(入力シート!$S200,入力シート!DU$181,1))</f>
        <v/>
      </c>
      <c r="BE28" s="1474"/>
      <c r="BF28" s="1473" t="str">
        <f>+IF(入力シート!$S200="","",MID(入力シート!$S200,入力シート!DW$181,1))</f>
        <v/>
      </c>
      <c r="BG28" s="1474"/>
      <c r="BH28" s="1473" t="str">
        <f>+IF(入力シート!$S200="","",MID(入力シート!$S200,入力シート!DY$181,1))</f>
        <v/>
      </c>
      <c r="BI28" s="1474"/>
      <c r="BJ28" s="1475" t="str">
        <f>+IF(入力シート!$S200="","",MID(入力シート!$S200,入力シート!EA$181,1))</f>
        <v/>
      </c>
      <c r="BK28" s="1476"/>
      <c r="BL28" s="1417" t="str">
        <f>+IF(入力シート!$BJ200="","",MID(入力シート!$BJ200,入力シート!BI$181,1))</f>
        <v>　</v>
      </c>
      <c r="BM28" s="1418"/>
      <c r="BN28" s="1413" t="str">
        <f>+IF(入力シート!$BJ200="","",MID(入力シート!$BJ200,入力シート!BK$181,1))</f>
        <v/>
      </c>
      <c r="BO28" s="1414"/>
      <c r="BP28" s="1419" t="str">
        <f>+IF(入力シート!$BJ200="","",MID(入力シート!$BJ200,入力シート!BM$181,1))</f>
        <v/>
      </c>
      <c r="BQ28" s="1420"/>
      <c r="BR28" s="1413" t="str">
        <f>+IF(入力シート!$BJ200="","",MID(入力シート!$BJ200,入力シート!BO$181,1))</f>
        <v/>
      </c>
      <c r="BS28" s="1414"/>
      <c r="BT28" s="1413" t="str">
        <f>+IF(入力シート!$BJ200="","",MID(入力シート!$BJ200,入力シート!BQ$181,1))</f>
        <v/>
      </c>
      <c r="BU28" s="1414"/>
      <c r="BV28" s="1419" t="str">
        <f>+IF(入力シート!$BJ200="","",MID(入力シート!$BJ200,入力シート!BS$181,1))</f>
        <v/>
      </c>
      <c r="BW28" s="1420"/>
      <c r="BX28" s="1413" t="str">
        <f>+IF(入力シート!$BJ200="","",MID(入力シート!$BJ200,入力シート!BU$181,1))</f>
        <v/>
      </c>
      <c r="BY28" s="1414"/>
      <c r="BZ28" s="1413" t="str">
        <f>+IF(入力シート!$BJ200="","",MID(入力シート!$BJ200,入力シート!BW$181,1))</f>
        <v/>
      </c>
      <c r="CA28" s="1414"/>
      <c r="CB28" s="1413" t="str">
        <f>+IF(入力シート!$BJ200="","",MID(入力シート!$BJ200,入力シート!BY$181,1))</f>
        <v/>
      </c>
      <c r="CC28" s="1414"/>
      <c r="CD28" s="1413" t="str">
        <f>+IF(入力シート!$BJ200="","",MID(入力シート!$BJ200,入力シート!CA$181,1))</f>
        <v/>
      </c>
      <c r="CE28" s="1414"/>
      <c r="CF28" s="1413" t="str">
        <f>+IF(入力シート!$BJ200="","",MID(入力シート!$BJ200,入力シート!CC$181,1))</f>
        <v/>
      </c>
      <c r="CG28" s="1414"/>
      <c r="CH28" s="1413" t="str">
        <f>+IF(入力シート!$BJ200="","",MID(入力シート!$BJ200,入力シート!CE$181,1))</f>
        <v/>
      </c>
      <c r="CI28" s="1471"/>
      <c r="DD28" s="436">
        <f>IF(ISERROR(VLOOKUP(AB28,'環境依存文字（電子入札利用不可）'!$A:$A,1,FALSE))=TRUE,IF(SUBSTITUTE(AB28,"　","")="",0,IF($CV$3&lt;=CODE(AB28),IF(AND($DB$3&lt;=CODE(AB28),CODE(AB28)&lt;=$DD$3),0,IF(AND($DG$3&lt;=CODE(AB28),CODE(AB28)&lt;=$DI$3),0,1)),0)),1)</f>
        <v>0</v>
      </c>
      <c r="DF28" s="436">
        <f>IF(ISERROR(VLOOKUP(AD28,'環境依存文字（電子入札利用不可）'!$A:$A,1,FALSE))=TRUE,IF(SUBSTITUTE(AD28,"　","")="",0,IF($CV$3&lt;=CODE(AD28),IF(AND($DB$3&lt;=CODE(AD28),CODE(AD28)&lt;=$DD$3),0,IF(AND($DG$3&lt;=CODE(AD28),CODE(AD28)&lt;=$DI$3),0,1)),0)),1)</f>
        <v>0</v>
      </c>
      <c r="DH28" s="436">
        <f>IF(ISERROR(VLOOKUP(AF28,'環境依存文字（電子入札利用不可）'!$A:$A,1,FALSE))=TRUE,IF(SUBSTITUTE(AF28,"　","")="",0,IF($CV$3&lt;=CODE(AF28),IF(AND($DB$3&lt;=CODE(AF28),CODE(AF28)&lt;=$DD$3),0,IF(AND($DG$3&lt;=CODE(AF28),CODE(AF28)&lt;=$DI$3),0,1)),0)),1)</f>
        <v>0</v>
      </c>
      <c r="DJ28" s="436">
        <f>IF(ISERROR(VLOOKUP(AH28,'環境依存文字（電子入札利用不可）'!$A:$A,1,FALSE))=TRUE,IF(SUBSTITUTE(AH28,"　","")="",0,IF($CV$3&lt;=CODE(AH28),IF(AND($DB$3&lt;=CODE(AH28),CODE(AH28)&lt;=$DD$3),0,IF(AND($DG$3&lt;=CODE(AH28),CODE(AH28)&lt;=$DI$3),0,1)),0)),1)</f>
        <v>0</v>
      </c>
      <c r="DL28" s="436">
        <f>IF(ISERROR(VLOOKUP(AJ28,'環境依存文字（電子入札利用不可）'!$A:$A,1,FALSE))=TRUE,IF(SUBSTITUTE(AJ28,"　","")="",0,IF($CV$3&lt;=CODE(AJ28),IF(AND($DB$3&lt;=CODE(AJ28),CODE(AJ28)&lt;=$DD$3),0,IF(AND($DG$3&lt;=CODE(AJ28),CODE(AJ28)&lt;=$DI$3),0,1)),0)),1)</f>
        <v>0</v>
      </c>
      <c r="DN28" s="436">
        <f>IF(ISERROR(VLOOKUP(AL28,'環境依存文字（電子入札利用不可）'!$A:$A,1,FALSE))=TRUE,IF(SUBSTITUTE(AL28,"　","")="",0,IF($CV$3&lt;=CODE(AL28),IF(AND($DB$3&lt;=CODE(AL28),CODE(AL28)&lt;=$DD$3),0,IF(AND($DG$3&lt;=CODE(AL28),CODE(AL28)&lt;=$DI$3),0,1)),0)),1)</f>
        <v>0</v>
      </c>
      <c r="DP28" s="436">
        <f>IF(ISERROR(VLOOKUP(AN28,'環境依存文字（電子入札利用不可）'!$A:$A,1,FALSE))=TRUE,IF(SUBSTITUTE(AN28,"　","")="",0,IF($CV$3&lt;=CODE(AN28),IF(AND($DB$3&lt;=CODE(AN28),CODE(AN28)&lt;=$DD$3),0,IF(AND($DG$3&lt;=CODE(AN28),CODE(AN28)&lt;=$DI$3),0,1)),0)),1)</f>
        <v>0</v>
      </c>
      <c r="DR28" s="436">
        <f>IF(ISERROR(VLOOKUP(AP28,'環境依存文字（電子入札利用不可）'!$A:$A,1,FALSE))=TRUE,IF(SUBSTITUTE(AP28,"　","")="",0,IF($CV$3&lt;=CODE(AP28),IF(AND($DB$3&lt;=CODE(AP28),CODE(AP28)&lt;=$DD$3),0,IF(AND($DG$3&lt;=CODE(AP28),CODE(AP28)&lt;=$DI$3),0,1)),0)),1)</f>
        <v>0</v>
      </c>
      <c r="DT28" s="436">
        <f>IF(ISERROR(VLOOKUP(AR28,'環境依存文字（電子入札利用不可）'!$A:$A,1,FALSE))=TRUE,IF(SUBSTITUTE(AR28,"　","")="",0,IF($CV$3&lt;=CODE(AR28),IF(AND($DB$3&lt;=CODE(AR28),CODE(AR28)&lt;=$DD$3),0,IF(AND($DG$3&lt;=CODE(AR28),CODE(AR28)&lt;=$DI$3),0,1)),0)),1)</f>
        <v>0</v>
      </c>
      <c r="DV28" s="436">
        <f>IF(ISERROR(VLOOKUP(AT28,'環境依存文字（電子入札利用不可）'!$A:$A,1,FALSE))=TRUE,IF(SUBSTITUTE(AT28,"　","")="",0,IF($CV$3&lt;=CODE(AT28),IF(AND($DB$3&lt;=CODE(AT28),CODE(AT28)&lt;=$DD$3),0,IF(AND($DG$3&lt;=CODE(AT28),CODE(AT28)&lt;=$DI$3),0,1)),0)),1)</f>
        <v>0</v>
      </c>
      <c r="DX28" s="436">
        <f>IF(ISERROR(VLOOKUP(AV28,'環境依存文字（電子入札利用不可）'!$A:$A,1,FALSE))=TRUE,IF(SUBSTITUTE(AV28,"　","")="",0,IF($CV$3&lt;=CODE(AV28),IF(AND($DB$3&lt;=CODE(AV28),CODE(AV28)&lt;=$DD$3),0,IF(AND($DG$3&lt;=CODE(AV28),CODE(AV28)&lt;=$DI$3),0,1)),0)),1)</f>
        <v>0</v>
      </c>
      <c r="DZ28" s="436">
        <f>IF(ISERROR(VLOOKUP(AX28,'環境依存文字（電子入札利用不可）'!$A:$A,1,FALSE))=TRUE,IF(SUBSTITUTE(AX28,"　","")="",0,IF($CV$3&lt;=CODE(AX28),IF(AND($DB$3&lt;=CODE(AX28),CODE(AX28)&lt;=$DD$3),0,IF(AND($DG$3&lt;=CODE(AX28),CODE(AX28)&lt;=$DI$3),0,1)),0)),1)</f>
        <v>0</v>
      </c>
      <c r="EB28" s="436">
        <f>IF(ISERROR(VLOOKUP(AZ28,'環境依存文字（電子入札利用不可）'!$A:$A,1,FALSE))=TRUE,IF(SUBSTITUTE(AZ28,"　","")="",0,IF($CV$3&lt;=CODE(AZ28),IF(AND($DB$3&lt;=CODE(AZ28),CODE(AZ28)&lt;=$DD$3),0,IF(AND($DG$3&lt;=CODE(AZ28),CODE(AZ28)&lt;=$DI$3),0,1)),0)),1)</f>
        <v>0</v>
      </c>
      <c r="ED28" s="436">
        <f>IF(ISERROR(VLOOKUP(BB28,'環境依存文字（電子入札利用不可）'!$A:$A,1,FALSE))=TRUE,IF(SUBSTITUTE(BB28,"　","")="",0,IF($CV$3&lt;=CODE(BB28),IF(AND($DB$3&lt;=CODE(BB28),CODE(BB28)&lt;=$DD$3),0,IF(AND($DG$3&lt;=CODE(BB28),CODE(BB28)&lt;=$DI$3),0,1)),0)),1)</f>
        <v>0</v>
      </c>
      <c r="EF28" s="436">
        <f>IF(ISERROR(VLOOKUP(BD28,'環境依存文字（電子入札利用不可）'!$A:$A,1,FALSE))=TRUE,IF(SUBSTITUTE(BD28,"　","")="",0,IF($CV$3&lt;=CODE(BD28),IF(AND($DB$3&lt;=CODE(BD28),CODE(BD28)&lt;=$DD$3),0,IF(AND($DG$3&lt;=CODE(BD28),CODE(BD28)&lt;=$DI$3),0,1)),0)),1)</f>
        <v>0</v>
      </c>
      <c r="EH28" s="436">
        <f>IF(ISERROR(VLOOKUP(BF28,'環境依存文字（電子入札利用不可）'!$A:$A,1,FALSE))=TRUE,IF(SUBSTITUTE(BF28,"　","")="",0,IF($CV$3&lt;=CODE(BF28),IF(AND($DB$3&lt;=CODE(BF28),CODE(BF28)&lt;=$DD$3),0,IF(AND($DG$3&lt;=CODE(BF28),CODE(BF28)&lt;=$DI$3),0,1)),0)),1)</f>
        <v>0</v>
      </c>
      <c r="EJ28" s="436">
        <f>IF(ISERROR(VLOOKUP(BH28,'環境依存文字（電子入札利用不可）'!$A:$A,1,FALSE))=TRUE,IF(SUBSTITUTE(BH28,"　","")="",0,IF($CV$3&lt;=CODE(BH28),IF(AND($DB$3&lt;=CODE(BH28),CODE(BH28)&lt;=$DD$3),0,IF(AND($DG$3&lt;=CODE(BH28),CODE(BH28)&lt;=$DI$3),0,1)),0)),1)</f>
        <v>0</v>
      </c>
      <c r="EL28" s="436">
        <f>IF(ISERROR(VLOOKUP(BJ28,'環境依存文字（電子入札利用不可）'!$A:$A,1,FALSE))=TRUE,IF(SUBSTITUTE(BJ28,"　","")="",0,IF($CV$3&lt;=CODE(BJ28),IF(AND($DB$3&lt;=CODE(BJ28),CODE(BJ28)&lt;=$DD$3),0,IF(AND($DG$3&lt;=CODE(BJ28),CODE(BJ28)&lt;=$DI$3),0,1)),0)),1)</f>
        <v>0</v>
      </c>
      <c r="EN28" s="436">
        <f>IF(ISERROR(VLOOKUP(BL28,'環境依存文字（電子入札利用不可）'!$A:$A,1,FALSE))=TRUE,IF(SUBSTITUTE(BL28,"　","")="",0,IF($CV$3&lt;=CODE(BL28),IF(AND($DB$3&lt;=CODE(BL28),CODE(BL28)&lt;=$DD$3),0,IF(AND($DG$3&lt;=CODE(BL28),CODE(BL28)&lt;=$DI$3),0,1)),0)),1)</f>
        <v>0</v>
      </c>
      <c r="EP28" s="436">
        <f>IF(ISERROR(VLOOKUP(BN28,'環境依存文字（電子入札利用不可）'!$A:$A,1,FALSE))=TRUE,IF(SUBSTITUTE(BN28,"　","")="",0,IF($CV$3&lt;=CODE(BN28),IF(AND($DB$3&lt;=CODE(BN28),CODE(BN28)&lt;=$DD$3),0,IF(AND($DG$3&lt;=CODE(BN28),CODE(BN28)&lt;=$DI$3),0,1)),0)),1)</f>
        <v>0</v>
      </c>
      <c r="ER28" s="436">
        <f>IF(ISERROR(VLOOKUP(BP28,'環境依存文字（電子入札利用不可）'!$A:$A,1,FALSE))=TRUE,IF(SUBSTITUTE(BP28,"　","")="",0,IF($CV$3&lt;=CODE(BP28),IF(AND($DB$3&lt;=CODE(BP28),CODE(BP28)&lt;=$DD$3),0,IF(AND($DG$3&lt;=CODE(BP28),CODE(BP28)&lt;=$DI$3),0,1)),0)),1)</f>
        <v>0</v>
      </c>
      <c r="ET28" s="436">
        <f>IF(ISERROR(VLOOKUP(BR28,'環境依存文字（電子入札利用不可）'!$A:$A,1,FALSE))=TRUE,IF(SUBSTITUTE(BR28,"　","")="",0,IF($CV$3&lt;=CODE(BR28),IF(AND($DB$3&lt;=CODE(BR28),CODE(BR28)&lt;=$DD$3),0,IF(AND($DG$3&lt;=CODE(BR28),CODE(BR28)&lt;=$DI$3),0,1)),0)),1)</f>
        <v>0</v>
      </c>
      <c r="EV28" s="436">
        <f>IF(ISERROR(VLOOKUP(BT28,'環境依存文字（電子入札利用不可）'!$A:$A,1,FALSE))=TRUE,IF(SUBSTITUTE(BT28,"　","")="",0,IF($CV$3&lt;=CODE(BT28),IF(AND($DB$3&lt;=CODE(BT28),CODE(BT28)&lt;=$DD$3),0,IF(AND($DG$3&lt;=CODE(BT28),CODE(BT28)&lt;=$DI$3),0,1)),0)),1)</f>
        <v>0</v>
      </c>
      <c r="EX28" s="436">
        <f>IF(ISERROR(VLOOKUP(BV28,'環境依存文字（電子入札利用不可）'!$A:$A,1,FALSE))=TRUE,IF(SUBSTITUTE(BV28,"　","")="",0,IF($CV$3&lt;=CODE(BV28),IF(AND($DB$3&lt;=CODE(BV28),CODE(BV28)&lt;=$DD$3),0,IF(AND($DG$3&lt;=CODE(BV28),CODE(BV28)&lt;=$DI$3),0,1)),0)),1)</f>
        <v>0</v>
      </c>
      <c r="EZ28" s="436">
        <f>IF(ISERROR(VLOOKUP(BX28,'環境依存文字（電子入札利用不可）'!$A:$A,1,FALSE))=TRUE,IF(SUBSTITUTE(BX28,"　","")="",0,IF($CV$3&lt;=CODE(BX28),IF(AND($DB$3&lt;=CODE(BX28),CODE(BX28)&lt;=$DD$3),0,IF(AND($DG$3&lt;=CODE(BX28),CODE(BX28)&lt;=$DI$3),0,1)),0)),1)</f>
        <v>0</v>
      </c>
      <c r="FB28" s="436">
        <f>IF(ISERROR(VLOOKUP(BZ28,'環境依存文字（電子入札利用不可）'!$A:$A,1,FALSE))=TRUE,IF(SUBSTITUTE(BZ28,"　","")="",0,IF($CV$3&lt;=CODE(BZ28),IF(AND($DB$3&lt;=CODE(BZ28),CODE(BZ28)&lt;=$DD$3),0,IF(AND($DG$3&lt;=CODE(BZ28),CODE(BZ28)&lt;=$DI$3),0,1)),0)),1)</f>
        <v>0</v>
      </c>
      <c r="FD28" s="436">
        <f>IF(ISERROR(VLOOKUP(CB28,'環境依存文字（電子入札利用不可）'!$A:$A,1,FALSE))=TRUE,IF(SUBSTITUTE(CB28,"　","")="",0,IF($CV$3&lt;=CODE(CB28),IF(AND($DB$3&lt;=CODE(CB28),CODE(CB28)&lt;=$DD$3),0,IF(AND($DG$3&lt;=CODE(CB28),CODE(CB28)&lt;=$DI$3),0,1)),0)),1)</f>
        <v>0</v>
      </c>
      <c r="FF28" s="436">
        <f>IF(ISERROR(VLOOKUP(CD28,'環境依存文字（電子入札利用不可）'!$A:$A,1,FALSE))=TRUE,IF(SUBSTITUTE(CD28,"　","")="",0,IF($CV$3&lt;=CODE(CD28),IF(AND($DB$3&lt;=CODE(CD28),CODE(CD28)&lt;=$DD$3),0,IF(AND($DG$3&lt;=CODE(CD28),CODE(CD28)&lt;=$DI$3),0,1)),0)),1)</f>
        <v>0</v>
      </c>
      <c r="FH28" s="436">
        <f>IF(ISERROR(VLOOKUP(CF28,'環境依存文字（電子入札利用不可）'!$A:$A,1,FALSE))=TRUE,IF(SUBSTITUTE(CF28,"　","")="",0,IF($CV$3&lt;=CODE(CF28),IF(AND($DB$3&lt;=CODE(CF28),CODE(CF28)&lt;=$DD$3),0,IF(AND($DG$3&lt;=CODE(CF28),CODE(CF28)&lt;=$DI$3),0,1)),0)),1)</f>
        <v>0</v>
      </c>
      <c r="FJ28" s="436">
        <f>IF(ISERROR(VLOOKUP(CH28,'環境依存文字（電子入札利用不可）'!$A:$A,1,FALSE))=TRUE,IF(SUBSTITUTE(CH28,"　","")="",0,IF($CV$3&lt;=CODE(CH28),IF(AND($DB$3&lt;=CODE(CH28),CODE(CH28)&lt;=$DD$3),0,IF(AND($DG$3&lt;=CODE(CH28),CODE(CH28)&lt;=$DI$3),0,1)),0)),1)</f>
        <v>0</v>
      </c>
    </row>
    <row r="29" spans="1:167" s="436" customFormat="1" ht="23.25" customHeight="1">
      <c r="B29" s="1450">
        <v>4</v>
      </c>
      <c r="C29" s="1452" t="str">
        <f>+IF(入力シート!F202="","",入力シート!F202)</f>
        <v/>
      </c>
      <c r="D29" s="1452"/>
      <c r="E29" s="1452"/>
      <c r="F29" s="1452"/>
      <c r="G29" s="1452"/>
      <c r="H29" s="1452"/>
      <c r="I29" s="1452"/>
      <c r="J29" s="1452"/>
      <c r="K29" s="361" t="str">
        <f>+IF(入力シート!J202="","",入力シート!J202)</f>
        <v/>
      </c>
      <c r="L29" s="1453" t="str">
        <f>+MID(入力シート!$BI202,入力シート!BI$182,1)</f>
        <v/>
      </c>
      <c r="M29" s="1454"/>
      <c r="N29" s="1455" t="str">
        <f>+MID(入力シート!$BI202,入力シート!BK$182,1)</f>
        <v/>
      </c>
      <c r="O29" s="1456"/>
      <c r="P29" s="1457" t="str">
        <f>+MID(入力シート!$BI202,入力シート!BM$182,1)</f>
        <v/>
      </c>
      <c r="Q29" s="1457"/>
      <c r="R29" s="1448" t="str">
        <f>+MID(入力シート!$BI202,入力シート!BO$182,1)</f>
        <v/>
      </c>
      <c r="S29" s="1448"/>
      <c r="T29" s="1447" t="str">
        <f>+MID(入力シート!$BI202,入力シート!BQ$182,1)</f>
        <v/>
      </c>
      <c r="U29" s="1448"/>
      <c r="V29" s="596" t="str">
        <f>+IF(入力シート!$Q202="","",MID(TEXT(入力シート!$Q202,"00000#"),入力シート!BI$183,1))</f>
        <v/>
      </c>
      <c r="W29" s="597" t="str">
        <f>+IF(入力シート!$Q202="","",MID(TEXT(入力シート!$Q202,"00000#"),入力シート!BJ$183,1))</f>
        <v/>
      </c>
      <c r="X29" s="597" t="str">
        <f>+IF(入力シート!$Q202="","",MID(TEXT(入力シート!$Q202,"00000#"),入力シート!BK$183,1))</f>
        <v/>
      </c>
      <c r="Y29" s="597" t="str">
        <f>+IF(入力シート!$Q202="","",MID(TEXT(入力シート!$Q202,"00000#"),入力シート!BL$183,1))</f>
        <v/>
      </c>
      <c r="Z29" s="597" t="str">
        <f>+IF(入力シート!$Q202="","",MID(TEXT(入力シート!$Q202,"00000#"),入力シート!BM$183,1))</f>
        <v/>
      </c>
      <c r="AA29" s="598" t="str">
        <f>+IF(入力シート!$Q202="","",MID(TEXT(入力シート!$Q202,"00000#"),入力シート!BN$183,1))</f>
        <v/>
      </c>
      <c r="AB29" s="1449" t="str">
        <f>+IF(入力シート!$S202="","",MID(入力シート!$S202,入力シート!BI$181,1))</f>
        <v/>
      </c>
      <c r="AC29" s="1446"/>
      <c r="AD29" s="1480" t="str">
        <f>+IF(入力シート!$S202="","",MID(入力シート!$S202,入力シート!BK$181,1))</f>
        <v/>
      </c>
      <c r="AE29" s="1481"/>
      <c r="AF29" s="1480" t="str">
        <f>+IF(入力シート!$S202="","",MID(入力シート!$S202,入力シート!BM$181,1))</f>
        <v/>
      </c>
      <c r="AG29" s="1481"/>
      <c r="AH29" s="1480" t="str">
        <f>+IF(入力シート!$S202="","",MID(入力シート!$S202,入力シート!BO$181,1))</f>
        <v/>
      </c>
      <c r="AI29" s="1481"/>
      <c r="AJ29" s="1480" t="str">
        <f>+IF(入力シート!$S202="","",MID(入力シート!$S202,入力シート!BQ$181,1))</f>
        <v/>
      </c>
      <c r="AK29" s="1481"/>
      <c r="AL29" s="1480" t="str">
        <f>+IF(入力シート!$S202="","",MID(入力シート!$S202,入力シート!BS$181,1))</f>
        <v/>
      </c>
      <c r="AM29" s="1481"/>
      <c r="AN29" s="1480" t="str">
        <f>+IF(入力シート!$S202="","",MID(入力シート!$S202,入力シート!BU$181,1))</f>
        <v/>
      </c>
      <c r="AO29" s="1481"/>
      <c r="AP29" s="1480" t="str">
        <f>+IF(入力シート!$S202="","",MID(入力シート!$S202,入力シート!BW$181,1))</f>
        <v/>
      </c>
      <c r="AQ29" s="1481"/>
      <c r="AR29" s="1480" t="str">
        <f>+IF(入力シート!$S202="","",MID(入力シート!$S202,入力シート!BY$181,1))</f>
        <v/>
      </c>
      <c r="AS29" s="1481"/>
      <c r="AT29" s="1480" t="str">
        <f>+IF(入力シート!$S202="","",MID(入力シート!$S202,入力シート!CA$181,1))</f>
        <v/>
      </c>
      <c r="AU29" s="1481"/>
      <c r="AV29" s="1480" t="str">
        <f>+IF(入力シート!$S202="","",MID(入力シート!$S202,入力シート!CC$181,1))</f>
        <v/>
      </c>
      <c r="AW29" s="1481"/>
      <c r="AX29" s="1480" t="str">
        <f>+IF(入力シート!$S202="","",MID(入力シート!$S202,入力シート!CE$181,1))</f>
        <v/>
      </c>
      <c r="AY29" s="1481"/>
      <c r="AZ29" s="1480" t="str">
        <f>+IF(入力シート!$S202="","",MID(入力シート!$S202,入力シート!CG$181,1))</f>
        <v/>
      </c>
      <c r="BA29" s="1481"/>
      <c r="BB29" s="1480" t="str">
        <f>+IF(入力シート!$S202="","",MID(入力シート!$S202,入力シート!CI$181,1))</f>
        <v/>
      </c>
      <c r="BC29" s="1481"/>
      <c r="BD29" s="1480" t="str">
        <f>+IF(入力シート!$S202="","",MID(入力シート!$S202,入力シート!CK$181,1))</f>
        <v/>
      </c>
      <c r="BE29" s="1481"/>
      <c r="BF29" s="1480" t="str">
        <f>+IF(入力シート!$S202="","",MID(入力シート!$S202,入力シート!CM$181,1))</f>
        <v/>
      </c>
      <c r="BG29" s="1481"/>
      <c r="BH29" s="1480" t="str">
        <f>+IF(入力シート!$S202="","",MID(入力シート!$S202,入力シート!CO$181,1))</f>
        <v/>
      </c>
      <c r="BI29" s="1481"/>
      <c r="BJ29" s="1478" t="str">
        <f>+IF(入力シート!$S202="","",MID(入力シート!$S202,入力シート!CQ$181,1))</f>
        <v/>
      </c>
      <c r="BK29" s="1479"/>
      <c r="BL29" s="581" t="str">
        <f>+IF(入力シート!$AG202="","",MID(TEXT(入力シート!$AG202,"00#"),入力シート!BI$183,1))</f>
        <v/>
      </c>
      <c r="BM29" s="582" t="str">
        <f>+IF(入力シート!$AG202="","",MID(TEXT(入力シート!$AG202,"00#"),入力シート!BJ$183,1))</f>
        <v/>
      </c>
      <c r="BN29" s="582" t="str">
        <f>+IF(入力シート!$AG202="","",MID(TEXT(入力シート!$AG202,"00#"),入力シート!BK$183,1))</f>
        <v/>
      </c>
      <c r="BO29" s="583" t="s">
        <v>34</v>
      </c>
      <c r="BP29" s="582" t="str">
        <f>+IF(入力シート!$AJ202="","",MID(TEXT(入力シート!$AJ202,"000#"),入力シート!BI$183,1))</f>
        <v/>
      </c>
      <c r="BQ29" s="582" t="str">
        <f>+IF(入力シート!$AJ202="","",MID(TEXT(入力シート!$AJ202,"000#"),入力シート!BJ$183,1))</f>
        <v/>
      </c>
      <c r="BR29" s="582" t="str">
        <f>+IF(入力シート!$AJ202="","",MID(TEXT(入力シート!$AJ202,"000#"),入力シート!BK$183,1))</f>
        <v/>
      </c>
      <c r="BS29" s="582" t="str">
        <f>+IF(入力シート!$AJ202="","",MID(TEXT(入力シート!$AJ202,"000#"),入力シート!BL$183,1))</f>
        <v/>
      </c>
      <c r="BT29" s="1444" t="str">
        <f>+IF(入力シート!$AL202="","",MID(入力シート!$AL202,入力シート!BI$181,1))</f>
        <v/>
      </c>
      <c r="BU29" s="1445"/>
      <c r="BV29" s="1435" t="str">
        <f>+IF(入力シート!$AL202="","",MID(入力シート!$AL202,入力シート!BK$181,1))</f>
        <v/>
      </c>
      <c r="BW29" s="1436"/>
      <c r="BX29" s="1435" t="str">
        <f>+IF(入力シート!$AL202="","",MID(入力シート!$AL202,入力シート!BM$181,1))</f>
        <v/>
      </c>
      <c r="BY29" s="1436"/>
      <c r="BZ29" s="1437" t="str">
        <f>+IF(入力シート!$AL202="","",MID(入力シート!$AL202,入力シート!BO$181,1))</f>
        <v/>
      </c>
      <c r="CA29" s="1438"/>
      <c r="CB29" s="1435" t="str">
        <f>+IF(入力シート!$AL202="","",MID(入力シート!$AL202,入力シート!BQ$181,1))</f>
        <v/>
      </c>
      <c r="CC29" s="1436"/>
      <c r="CD29" s="1435" t="str">
        <f>+IF(入力シート!$AL202="","",MID(入力シート!$AL202,入力シート!BS$181,1))</f>
        <v/>
      </c>
      <c r="CE29" s="1436"/>
      <c r="CF29" s="1437" t="str">
        <f>+IF(入力シート!$AL202="","",MID(入力シート!$AL202,入力シート!BU$181,1))</f>
        <v/>
      </c>
      <c r="CG29" s="1438"/>
      <c r="CH29" s="1435" t="str">
        <f>+IF(入力シート!$AL202="","",MID(入力シート!$AL202,入力シート!BW$181,1))</f>
        <v/>
      </c>
      <c r="CI29" s="1477"/>
      <c r="DB29" s="643">
        <f>+SUM(DD29:FV30)</f>
        <v>0</v>
      </c>
      <c r="DD29" s="436">
        <f>IF(ISERROR(VLOOKUP(AB29,'環境依存文字（電子入札利用不可）'!$A:$A,1,FALSE))=TRUE,IF(SUBSTITUTE(AB29,"　","")="",0,IF($CV$3&lt;=CODE(AB29),IF(AND($DB$3&lt;=CODE(AB29),CODE(AB29)&lt;=$DD$3),0,IF(AND($DG$3&lt;=CODE(AB29),CODE(AB29)&lt;=$DI$3),0,1)),0)),1)</f>
        <v>0</v>
      </c>
      <c r="DF29" s="436">
        <f>IF(ISERROR(VLOOKUP(AD29,'環境依存文字（電子入札利用不可）'!$A:$A,1,FALSE))=TRUE,IF(SUBSTITUTE(AD29,"　","")="",0,IF($CV$3&lt;=CODE(AD29),IF(AND($DB$3&lt;=CODE(AD29),CODE(AD29)&lt;=$DD$3),0,IF(AND($DG$3&lt;=CODE(AD29),CODE(AD29)&lt;=$DI$3),0,1)),0)),1)</f>
        <v>0</v>
      </c>
      <c r="DH29" s="436">
        <f>IF(ISERROR(VLOOKUP(AF29,'環境依存文字（電子入札利用不可）'!$A:$A,1,FALSE))=TRUE,IF(SUBSTITUTE(AF29,"　","")="",0,IF($CV$3&lt;=CODE(AF29),IF(AND($DB$3&lt;=CODE(AF29),CODE(AF29)&lt;=$DD$3),0,IF(AND($DG$3&lt;=CODE(AF29),CODE(AF29)&lt;=$DI$3),0,1)),0)),1)</f>
        <v>0</v>
      </c>
      <c r="DJ29" s="436">
        <f>IF(ISERROR(VLOOKUP(AH29,'環境依存文字（電子入札利用不可）'!$A:$A,1,FALSE))=TRUE,IF(SUBSTITUTE(AH29,"　","")="",0,IF($CV$3&lt;=CODE(AH29),IF(AND($DB$3&lt;=CODE(AH29),CODE(AH29)&lt;=$DD$3),0,IF(AND($DG$3&lt;=CODE(AH29),CODE(AH29)&lt;=$DI$3),0,1)),0)),1)</f>
        <v>0</v>
      </c>
      <c r="DL29" s="436">
        <f>IF(ISERROR(VLOOKUP(AJ29,'環境依存文字（電子入札利用不可）'!$A:$A,1,FALSE))=TRUE,IF(SUBSTITUTE(AJ29,"　","")="",0,IF($CV$3&lt;=CODE(AJ29),IF(AND($DB$3&lt;=CODE(AJ29),CODE(AJ29)&lt;=$DD$3),0,IF(AND($DG$3&lt;=CODE(AJ29),CODE(AJ29)&lt;=$DI$3),0,1)),0)),1)</f>
        <v>0</v>
      </c>
      <c r="DN29" s="436">
        <f>IF(ISERROR(VLOOKUP(AL29,'環境依存文字（電子入札利用不可）'!$A:$A,1,FALSE))=TRUE,IF(SUBSTITUTE(AL29,"　","")="",0,IF($CV$3&lt;=CODE(AL29),IF(AND($DB$3&lt;=CODE(AL29),CODE(AL29)&lt;=$DD$3),0,IF(AND($DG$3&lt;=CODE(AL29),CODE(AL29)&lt;=$DI$3),0,1)),0)),1)</f>
        <v>0</v>
      </c>
      <c r="DP29" s="436">
        <f>IF(ISERROR(VLOOKUP(AN29,'環境依存文字（電子入札利用不可）'!$A:$A,1,FALSE))=TRUE,IF(SUBSTITUTE(AN29,"　","")="",0,IF($CV$3&lt;=CODE(AN29),IF(AND($DB$3&lt;=CODE(AN29),CODE(AN29)&lt;=$DD$3),0,IF(AND($DG$3&lt;=CODE(AN29),CODE(AN29)&lt;=$DI$3),0,1)),0)),1)</f>
        <v>0</v>
      </c>
      <c r="DR29" s="436">
        <f>IF(ISERROR(VLOOKUP(AP29,'環境依存文字（電子入札利用不可）'!$A:$A,1,FALSE))=TRUE,IF(SUBSTITUTE(AP29,"　","")="",0,IF($CV$3&lt;=CODE(AP29),IF(AND($DB$3&lt;=CODE(AP29),CODE(AP29)&lt;=$DD$3),0,IF(AND($DG$3&lt;=CODE(AP29),CODE(AP29)&lt;=$DI$3),0,1)),0)),1)</f>
        <v>0</v>
      </c>
      <c r="DT29" s="436">
        <f>IF(ISERROR(VLOOKUP(AR29,'環境依存文字（電子入札利用不可）'!$A:$A,1,FALSE))=TRUE,IF(SUBSTITUTE(AR29,"　","")="",0,IF($CV$3&lt;=CODE(AR29),IF(AND($DB$3&lt;=CODE(AR29),CODE(AR29)&lt;=$DD$3),0,IF(AND($DG$3&lt;=CODE(AR29),CODE(AR29)&lt;=$DI$3),0,1)),0)),1)</f>
        <v>0</v>
      </c>
      <c r="DV29" s="436">
        <f>IF(ISERROR(VLOOKUP(AT29,'環境依存文字（電子入札利用不可）'!$A:$A,1,FALSE))=TRUE,IF(SUBSTITUTE(AT29,"　","")="",0,IF($CV$3&lt;=CODE(AT29),IF(AND($DB$3&lt;=CODE(AT29),CODE(AT29)&lt;=$DD$3),0,IF(AND($DG$3&lt;=CODE(AT29),CODE(AT29)&lt;=$DI$3),0,1)),0)),1)</f>
        <v>0</v>
      </c>
      <c r="DX29" s="436">
        <f>IF(ISERROR(VLOOKUP(AV29,'環境依存文字（電子入札利用不可）'!$A:$A,1,FALSE))=TRUE,IF(SUBSTITUTE(AV29,"　","")="",0,IF($CV$3&lt;=CODE(AV29),IF(AND($DB$3&lt;=CODE(AV29),CODE(AV29)&lt;=$DD$3),0,IF(AND($DG$3&lt;=CODE(AV29),CODE(AV29)&lt;=$DI$3),0,1)),0)),1)</f>
        <v>0</v>
      </c>
      <c r="DZ29" s="436">
        <f>IF(ISERROR(VLOOKUP(AX29,'環境依存文字（電子入札利用不可）'!$A:$A,1,FALSE))=TRUE,IF(SUBSTITUTE(AX29,"　","")="",0,IF($CV$3&lt;=CODE(AX29),IF(AND($DB$3&lt;=CODE(AX29),CODE(AX29)&lt;=$DD$3),0,IF(AND($DG$3&lt;=CODE(AX29),CODE(AX29)&lt;=$DI$3),0,1)),0)),1)</f>
        <v>0</v>
      </c>
      <c r="EB29" s="436">
        <f>IF(ISERROR(VLOOKUP(AZ29,'環境依存文字（電子入札利用不可）'!$A:$A,1,FALSE))=TRUE,IF(SUBSTITUTE(AZ29,"　","")="",0,IF($CV$3&lt;=CODE(AZ29),IF(AND($DB$3&lt;=CODE(AZ29),CODE(AZ29)&lt;=$DD$3),0,IF(AND($DG$3&lt;=CODE(AZ29),CODE(AZ29)&lt;=$DI$3),0,1)),0)),1)</f>
        <v>0</v>
      </c>
      <c r="ED29" s="436">
        <f>IF(ISERROR(VLOOKUP(BB29,'環境依存文字（電子入札利用不可）'!$A:$A,1,FALSE))=TRUE,IF(SUBSTITUTE(BB29,"　","")="",0,IF($CV$3&lt;=CODE(BB29),IF(AND($DB$3&lt;=CODE(BB29),CODE(BB29)&lt;=$DD$3),0,IF(AND($DG$3&lt;=CODE(BB29),CODE(BB29)&lt;=$DI$3),0,1)),0)),1)</f>
        <v>0</v>
      </c>
      <c r="EF29" s="436">
        <f>IF(ISERROR(VLOOKUP(BD29,'環境依存文字（電子入札利用不可）'!$A:$A,1,FALSE))=TRUE,IF(SUBSTITUTE(BD29,"　","")="",0,IF($CV$3&lt;=CODE(BD29),IF(AND($DB$3&lt;=CODE(BD29),CODE(BD29)&lt;=$DD$3),0,IF(AND($DG$3&lt;=CODE(BD29),CODE(BD29)&lt;=$DI$3),0,1)),0)),1)</f>
        <v>0</v>
      </c>
      <c r="EH29" s="436">
        <f>IF(ISERROR(VLOOKUP(BF29,'環境依存文字（電子入札利用不可）'!$A:$A,1,FALSE))=TRUE,IF(SUBSTITUTE(BF29,"　","")="",0,IF($CV$3&lt;=CODE(BF29),IF(AND($DB$3&lt;=CODE(BF29),CODE(BF29)&lt;=$DD$3),0,IF(AND($DG$3&lt;=CODE(BF29),CODE(BF29)&lt;=$DI$3),0,1)),0)),1)</f>
        <v>0</v>
      </c>
      <c r="EJ29" s="436">
        <f>IF(ISERROR(VLOOKUP(BH29,'環境依存文字（電子入札利用不可）'!$A:$A,1,FALSE))=TRUE,IF(SUBSTITUTE(BH29,"　","")="",0,IF($CV$3&lt;=CODE(BH29),IF(AND($DB$3&lt;=CODE(BH29),CODE(BH29)&lt;=$DD$3),0,IF(AND($DG$3&lt;=CODE(BH29),CODE(BH29)&lt;=$DI$3),0,1)),0)),1)</f>
        <v>0</v>
      </c>
      <c r="EL29" s="436">
        <f>IF(ISERROR(VLOOKUP(BJ29,'環境依存文字（電子入札利用不可）'!$A:$A,1,FALSE))=TRUE,IF(SUBSTITUTE(BJ29,"　","")="",0,IF($CV$3&lt;=CODE(BJ29),IF(AND($DB$3&lt;=CODE(BJ29),CODE(BJ29)&lt;=$DD$3),0,IF(AND($DG$3&lt;=CODE(BJ29),CODE(BJ29)&lt;=$DI$3),0,1)),0)),1)</f>
        <v>0</v>
      </c>
      <c r="EN29" s="436">
        <f>IF(ISERROR(VLOOKUP(BT29,'環境依存文字（電子入札利用不可）'!$A:$A,1,FALSE))=TRUE,IF(SUBSTITUTE(BT29,"　","")="",0,IF($CV$3&lt;=CODE(BT29),IF(AND($DB$3&lt;=CODE(BT29),CODE(BT29)&lt;=$DD$3),0,IF(AND($DG$3&lt;=CODE(BT29),CODE(BT29)&lt;=$DI$3),0,1)),0)),1)</f>
        <v>0</v>
      </c>
      <c r="EP29" s="436">
        <f>IF(ISERROR(VLOOKUP(BV29,'環境依存文字（電子入札利用不可）'!$A:$A,1,FALSE))=TRUE,IF(SUBSTITUTE(BV29,"　","")="",0,IF($CV$3&lt;=CODE(BV29),IF(AND($DB$3&lt;=CODE(BV29),CODE(BV29)&lt;=$DD$3),0,IF(AND($DG$3&lt;=CODE(BV29),CODE(BV29)&lt;=$DI$3),0,1)),0)),1)</f>
        <v>0</v>
      </c>
      <c r="ER29" s="436">
        <f>IF(ISERROR(VLOOKUP(BX29,'環境依存文字（電子入札利用不可）'!$A:$A,1,FALSE))=TRUE,IF(SUBSTITUTE(BX29,"　","")="",0,IF($CV$3&lt;=CODE(BX29),IF(AND($DB$3&lt;=CODE(BX29),CODE(BX29)&lt;=$DD$3),0,IF(AND($DG$3&lt;=CODE(BX29),CODE(BX29)&lt;=$DI$3),0,1)),0)),1)</f>
        <v>0</v>
      </c>
      <c r="ET29" s="436">
        <f>IF(ISERROR(VLOOKUP(BZ29,'環境依存文字（電子入札利用不可）'!$A:$A,1,FALSE))=TRUE,IF(SUBSTITUTE(BZ29,"　","")="",0,IF($CV$3&lt;=CODE(BZ29),IF(AND($DB$3&lt;=CODE(BZ29),CODE(BZ29)&lt;=$DD$3),0,IF(AND($DG$3&lt;=CODE(BZ29),CODE(BZ29)&lt;=$DI$3),0,1)),0)),1)</f>
        <v>0</v>
      </c>
      <c r="EV29" s="436">
        <f>IF(ISERROR(VLOOKUP(CB29,'環境依存文字（電子入札利用不可）'!$A:$A,1,FALSE))=TRUE,IF(SUBSTITUTE(CB29,"　","")="",0,IF($CV$3&lt;=CODE(CB29),IF(AND($DB$3&lt;=CODE(CB29),CODE(CB29)&lt;=$DD$3),0,IF(AND($DG$3&lt;=CODE(CB29),CODE(CB29)&lt;=$DI$3),0,1)),0)),1)</f>
        <v>0</v>
      </c>
      <c r="EX29" s="436">
        <f>IF(ISERROR(VLOOKUP(CD29,'環境依存文字（電子入札利用不可）'!$A:$A,1,FALSE))=TRUE,IF(SUBSTITUTE(CD29,"　","")="",0,IF($CV$3&lt;=CODE(CD29),IF(AND($DB$3&lt;=CODE(CD29),CODE(CD29)&lt;=$DD$3),0,IF(AND($DG$3&lt;=CODE(CD29),CODE(CD29)&lt;=$DI$3),0,1)),0)),1)</f>
        <v>0</v>
      </c>
      <c r="EZ29" s="436">
        <f>IF(ISERROR(VLOOKUP(CF29,'環境依存文字（電子入札利用不可）'!$A:$A,1,FALSE))=TRUE,IF(SUBSTITUTE(CF29,"　","")="",0,IF($CV$3&lt;=CODE(CF29),IF(AND($DB$3&lt;=CODE(CF29),CODE(CF29)&lt;=$DD$3),0,IF(AND($DG$3&lt;=CODE(CF29),CODE(CF29)&lt;=$DI$3),0,1)),0)),1)</f>
        <v>0</v>
      </c>
      <c r="FB29" s="436">
        <f>IF(ISERROR(VLOOKUP(CH29,'環境依存文字（電子入札利用不可）'!$A:$A,1,FALSE))=TRUE,IF(SUBSTITUTE(CH29,"　","")="",0,IF($CV$3&lt;=CODE(CH29),IF(AND($DB$3&lt;=CODE(CH29),CODE(CH29)&lt;=$DD$3),0,IF(AND($DG$3&lt;=CODE(CH29),CODE(CH29)&lt;=$DI$3),0,1)),0)),1)</f>
        <v>0</v>
      </c>
      <c r="FK29" s="574"/>
    </row>
    <row r="30" spans="1:167" s="436" customFormat="1" ht="23.25" customHeight="1" thickBot="1">
      <c r="B30" s="1451"/>
      <c r="C30" s="1428" t="str">
        <f>+IF(入力シート!F203="","",入力シート!F203)</f>
        <v/>
      </c>
      <c r="D30" s="1428"/>
      <c r="E30" s="1428"/>
      <c r="F30" s="1428"/>
      <c r="G30" s="1428"/>
      <c r="H30" s="1428"/>
      <c r="I30" s="1428"/>
      <c r="J30" s="1428"/>
      <c r="K30" s="362" t="str">
        <f>+IF(入力シート!J203="","",入力シート!J203)</f>
        <v/>
      </c>
      <c r="L30" s="1429" t="str">
        <f>+MID(入力シート!$BI203,入力シート!BI$182,1)</f>
        <v/>
      </c>
      <c r="M30" s="1430"/>
      <c r="N30" s="1431" t="str">
        <f>+MID(入力シート!$BI203,入力シート!BK$182,1)</f>
        <v/>
      </c>
      <c r="O30" s="1432"/>
      <c r="P30" s="1432" t="str">
        <f>+MID(入力シート!$BI203,入力シート!BM$182,1)</f>
        <v/>
      </c>
      <c r="Q30" s="1432"/>
      <c r="R30" s="1433" t="str">
        <f>+MID(入力シート!$BI203,入力シート!BO$182,1)</f>
        <v/>
      </c>
      <c r="S30" s="1434"/>
      <c r="T30" s="1429" t="str">
        <f>+MID(入力シート!$BI203,入力シート!BQ$182,1)</f>
        <v/>
      </c>
      <c r="U30" s="1430"/>
      <c r="V30" s="599" t="str">
        <f>+IF(入力シート!$Q203="","",MID(TEXT(入力シート!$Q203,"00000#"),入力シート!BI$183,1))</f>
        <v/>
      </c>
      <c r="W30" s="600" t="str">
        <f>+IF(入力シート!$Q203="","",MID(TEXT(入力シート!$Q203,"00000#"),入力シート!BJ$183,1))</f>
        <v/>
      </c>
      <c r="X30" s="600" t="str">
        <f>+IF(入力シート!$Q203="","",MID(TEXT(入力シート!$Q203,"00000#"),入力シート!BK$183,1))</f>
        <v/>
      </c>
      <c r="Y30" s="600" t="str">
        <f>+IF(入力シート!$Q203="","",MID(TEXT(入力シート!$Q203,"00000#"),入力シート!BL$183,1))</f>
        <v/>
      </c>
      <c r="Z30" s="600" t="str">
        <f>+IF(入力シート!$Q203="","",MID(TEXT(入力シート!$Q203,"00000#"),入力シート!BM$183,1))</f>
        <v/>
      </c>
      <c r="AA30" s="601" t="str">
        <f>+IF(入力シート!$Q203="","",MID(TEXT(入力シート!$Q203,"00000#"),入力シート!BN$183,1))</f>
        <v/>
      </c>
      <c r="AB30" s="1424" t="str">
        <f>+IF(入力シート!$S202="","",MID(入力シート!$S202,入力シート!CS$181,1))</f>
        <v/>
      </c>
      <c r="AC30" s="1421"/>
      <c r="AD30" s="1473" t="str">
        <f>+IF(入力シート!$S202="","",MID(入力シート!$S202,入力シート!CU$181,1))</f>
        <v/>
      </c>
      <c r="AE30" s="1474"/>
      <c r="AF30" s="1473" t="str">
        <f>+IF(入力シート!$S202="","",MID(入力シート!$S202,入力シート!CW$181,1))</f>
        <v/>
      </c>
      <c r="AG30" s="1474"/>
      <c r="AH30" s="1473" t="str">
        <f>+IF(入力シート!$S202="","",MID(入力シート!$S202,入力シート!CY$181,1))</f>
        <v/>
      </c>
      <c r="AI30" s="1474"/>
      <c r="AJ30" s="1473" t="str">
        <f>+IF(入力シート!$S202="","",MID(入力シート!$S202,入力シート!DA$181,1))</f>
        <v/>
      </c>
      <c r="AK30" s="1474"/>
      <c r="AL30" s="1473" t="str">
        <f>+IF(入力シート!$S202="","",MID(入力シート!$S202,入力シート!DC$181,1))</f>
        <v/>
      </c>
      <c r="AM30" s="1474"/>
      <c r="AN30" s="1473" t="str">
        <f>+IF(入力シート!$S202="","",MID(入力シート!$S202,入力シート!DE$181,1))</f>
        <v/>
      </c>
      <c r="AO30" s="1474"/>
      <c r="AP30" s="1473" t="str">
        <f>+IF(入力シート!$S202="","",MID(入力シート!$S202,入力シート!DG$181,1))</f>
        <v/>
      </c>
      <c r="AQ30" s="1474"/>
      <c r="AR30" s="1473" t="str">
        <f>+IF(入力シート!$S202="","",MID(入力シート!$S202,入力シート!DI$181,1))</f>
        <v/>
      </c>
      <c r="AS30" s="1474"/>
      <c r="AT30" s="1473" t="str">
        <f>+IF(入力シート!$S202="","",MID(入力シート!$S202,入力シート!DK$181,1))</f>
        <v/>
      </c>
      <c r="AU30" s="1474"/>
      <c r="AV30" s="1473" t="str">
        <f>+IF(入力シート!$S202="","",MID(入力シート!$S202,入力シート!DM$181,1))</f>
        <v/>
      </c>
      <c r="AW30" s="1474"/>
      <c r="AX30" s="1473" t="str">
        <f>+IF(入力シート!$S202="","",MID(入力シート!$S202,入力シート!DO$181,1))</f>
        <v/>
      </c>
      <c r="AY30" s="1474"/>
      <c r="AZ30" s="1473" t="str">
        <f>+IF(入力シート!$S202="","",MID(入力シート!$S202,入力シート!DQ$181,1))</f>
        <v/>
      </c>
      <c r="BA30" s="1474"/>
      <c r="BB30" s="1473" t="str">
        <f>+IF(入力シート!$S202="","",MID(入力シート!$S202,入力シート!DS$181,1))</f>
        <v/>
      </c>
      <c r="BC30" s="1474"/>
      <c r="BD30" s="1473" t="str">
        <f>+IF(入力シート!$S202="","",MID(入力シート!$S202,入力シート!DU$181,1))</f>
        <v/>
      </c>
      <c r="BE30" s="1474"/>
      <c r="BF30" s="1473" t="str">
        <f>+IF(入力シート!$S202="","",MID(入力シート!$S202,入力シート!DW$181,1))</f>
        <v/>
      </c>
      <c r="BG30" s="1474"/>
      <c r="BH30" s="1473" t="str">
        <f>+IF(入力シート!$S202="","",MID(入力シート!$S202,入力シート!DY$181,1))</f>
        <v/>
      </c>
      <c r="BI30" s="1474"/>
      <c r="BJ30" s="1475" t="str">
        <f>+IF(入力シート!$S202="","",MID(入力シート!$S202,入力シート!EA$181,1))</f>
        <v/>
      </c>
      <c r="BK30" s="1476"/>
      <c r="BL30" s="1417" t="str">
        <f>+IF(入力シート!$BJ202="","",MID(入力シート!$BJ202,入力シート!BI$181,1))</f>
        <v>　</v>
      </c>
      <c r="BM30" s="1418"/>
      <c r="BN30" s="1413" t="str">
        <f>+IF(入力シート!$BJ202="","",MID(入力シート!$BJ202,入力シート!BK$181,1))</f>
        <v/>
      </c>
      <c r="BO30" s="1414"/>
      <c r="BP30" s="1419" t="str">
        <f>+IF(入力シート!$BJ202="","",MID(入力シート!$BJ202,入力シート!BM$181,1))</f>
        <v/>
      </c>
      <c r="BQ30" s="1420"/>
      <c r="BR30" s="1413" t="str">
        <f>+IF(入力シート!$BJ202="","",MID(入力シート!$BJ202,入力シート!BO$181,1))</f>
        <v/>
      </c>
      <c r="BS30" s="1414"/>
      <c r="BT30" s="1413" t="str">
        <f>+IF(入力シート!$BJ202="","",MID(入力シート!$BJ202,入力シート!BQ$181,1))</f>
        <v/>
      </c>
      <c r="BU30" s="1414"/>
      <c r="BV30" s="1419" t="str">
        <f>+IF(入力シート!$BJ202="","",MID(入力シート!$BJ202,入力シート!BS$181,1))</f>
        <v/>
      </c>
      <c r="BW30" s="1420"/>
      <c r="BX30" s="1413" t="str">
        <f>+IF(入力シート!$BJ202="","",MID(入力シート!$BJ202,入力シート!BU$181,1))</f>
        <v/>
      </c>
      <c r="BY30" s="1414"/>
      <c r="BZ30" s="1413" t="str">
        <f>+IF(入力シート!$BJ202="","",MID(入力シート!$BJ202,入力シート!BW$181,1))</f>
        <v/>
      </c>
      <c r="CA30" s="1414"/>
      <c r="CB30" s="1413" t="str">
        <f>+IF(入力シート!$BJ202="","",MID(入力シート!$BJ202,入力シート!BY$181,1))</f>
        <v/>
      </c>
      <c r="CC30" s="1414"/>
      <c r="CD30" s="1413" t="str">
        <f>+IF(入力シート!$BJ202="","",MID(入力シート!$BJ202,入力シート!CA$181,1))</f>
        <v/>
      </c>
      <c r="CE30" s="1414"/>
      <c r="CF30" s="1413" t="str">
        <f>+IF(入力シート!$BJ202="","",MID(入力シート!$BJ202,入力シート!CC$181,1))</f>
        <v/>
      </c>
      <c r="CG30" s="1414"/>
      <c r="CH30" s="1413" t="str">
        <f>+IF(入力シート!$BJ202="","",MID(入力シート!$BJ202,入力シート!CE$181,1))</f>
        <v/>
      </c>
      <c r="CI30" s="1471"/>
      <c r="DD30" s="436">
        <f>IF(ISERROR(VLOOKUP(AB30,'環境依存文字（電子入札利用不可）'!$A:$A,1,FALSE))=TRUE,IF(SUBSTITUTE(AB30,"　","")="",0,IF($CV$3&lt;=CODE(AB30),IF(AND($DB$3&lt;=CODE(AB30),CODE(AB30)&lt;=$DD$3),0,IF(AND($DG$3&lt;=CODE(AB30),CODE(AB30)&lt;=$DI$3),0,1)),0)),1)</f>
        <v>0</v>
      </c>
      <c r="DF30" s="436">
        <f>IF(ISERROR(VLOOKUP(AD30,'環境依存文字（電子入札利用不可）'!$A:$A,1,FALSE))=TRUE,IF(SUBSTITUTE(AD30,"　","")="",0,IF($CV$3&lt;=CODE(AD30),IF(AND($DB$3&lt;=CODE(AD30),CODE(AD30)&lt;=$DD$3),0,IF(AND($DG$3&lt;=CODE(AD30),CODE(AD30)&lt;=$DI$3),0,1)),0)),1)</f>
        <v>0</v>
      </c>
      <c r="DH30" s="436">
        <f>IF(ISERROR(VLOOKUP(AF30,'環境依存文字（電子入札利用不可）'!$A:$A,1,FALSE))=TRUE,IF(SUBSTITUTE(AF30,"　","")="",0,IF($CV$3&lt;=CODE(AF30),IF(AND($DB$3&lt;=CODE(AF30),CODE(AF30)&lt;=$DD$3),0,IF(AND($DG$3&lt;=CODE(AF30),CODE(AF30)&lt;=$DI$3),0,1)),0)),1)</f>
        <v>0</v>
      </c>
      <c r="DJ30" s="436">
        <f>IF(ISERROR(VLOOKUP(AH30,'環境依存文字（電子入札利用不可）'!$A:$A,1,FALSE))=TRUE,IF(SUBSTITUTE(AH30,"　","")="",0,IF($CV$3&lt;=CODE(AH30),IF(AND($DB$3&lt;=CODE(AH30),CODE(AH30)&lt;=$DD$3),0,IF(AND($DG$3&lt;=CODE(AH30),CODE(AH30)&lt;=$DI$3),0,1)),0)),1)</f>
        <v>0</v>
      </c>
      <c r="DL30" s="436">
        <f>IF(ISERROR(VLOOKUP(AJ30,'環境依存文字（電子入札利用不可）'!$A:$A,1,FALSE))=TRUE,IF(SUBSTITUTE(AJ30,"　","")="",0,IF($CV$3&lt;=CODE(AJ30),IF(AND($DB$3&lt;=CODE(AJ30),CODE(AJ30)&lt;=$DD$3),0,IF(AND($DG$3&lt;=CODE(AJ30),CODE(AJ30)&lt;=$DI$3),0,1)),0)),1)</f>
        <v>0</v>
      </c>
      <c r="DN30" s="436">
        <f>IF(ISERROR(VLOOKUP(AL30,'環境依存文字（電子入札利用不可）'!$A:$A,1,FALSE))=TRUE,IF(SUBSTITUTE(AL30,"　","")="",0,IF($CV$3&lt;=CODE(AL30),IF(AND($DB$3&lt;=CODE(AL30),CODE(AL30)&lt;=$DD$3),0,IF(AND($DG$3&lt;=CODE(AL30),CODE(AL30)&lt;=$DI$3),0,1)),0)),1)</f>
        <v>0</v>
      </c>
      <c r="DP30" s="436">
        <f>IF(ISERROR(VLOOKUP(AN30,'環境依存文字（電子入札利用不可）'!$A:$A,1,FALSE))=TRUE,IF(SUBSTITUTE(AN30,"　","")="",0,IF($CV$3&lt;=CODE(AN30),IF(AND($DB$3&lt;=CODE(AN30),CODE(AN30)&lt;=$DD$3),0,IF(AND($DG$3&lt;=CODE(AN30),CODE(AN30)&lt;=$DI$3),0,1)),0)),1)</f>
        <v>0</v>
      </c>
      <c r="DR30" s="436">
        <f>IF(ISERROR(VLOOKUP(AP30,'環境依存文字（電子入札利用不可）'!$A:$A,1,FALSE))=TRUE,IF(SUBSTITUTE(AP30,"　","")="",0,IF($CV$3&lt;=CODE(AP30),IF(AND($DB$3&lt;=CODE(AP30),CODE(AP30)&lt;=$DD$3),0,IF(AND($DG$3&lt;=CODE(AP30),CODE(AP30)&lt;=$DI$3),0,1)),0)),1)</f>
        <v>0</v>
      </c>
      <c r="DT30" s="436">
        <f>IF(ISERROR(VLOOKUP(AR30,'環境依存文字（電子入札利用不可）'!$A:$A,1,FALSE))=TRUE,IF(SUBSTITUTE(AR30,"　","")="",0,IF($CV$3&lt;=CODE(AR30),IF(AND($DB$3&lt;=CODE(AR30),CODE(AR30)&lt;=$DD$3),0,IF(AND($DG$3&lt;=CODE(AR30),CODE(AR30)&lt;=$DI$3),0,1)),0)),1)</f>
        <v>0</v>
      </c>
      <c r="DV30" s="436">
        <f>IF(ISERROR(VLOOKUP(AT30,'環境依存文字（電子入札利用不可）'!$A:$A,1,FALSE))=TRUE,IF(SUBSTITUTE(AT30,"　","")="",0,IF($CV$3&lt;=CODE(AT30),IF(AND($DB$3&lt;=CODE(AT30),CODE(AT30)&lt;=$DD$3),0,IF(AND($DG$3&lt;=CODE(AT30),CODE(AT30)&lt;=$DI$3),0,1)),0)),1)</f>
        <v>0</v>
      </c>
      <c r="DX30" s="436">
        <f>IF(ISERROR(VLOOKUP(AV30,'環境依存文字（電子入札利用不可）'!$A:$A,1,FALSE))=TRUE,IF(SUBSTITUTE(AV30,"　","")="",0,IF($CV$3&lt;=CODE(AV30),IF(AND($DB$3&lt;=CODE(AV30),CODE(AV30)&lt;=$DD$3),0,IF(AND($DG$3&lt;=CODE(AV30),CODE(AV30)&lt;=$DI$3),0,1)),0)),1)</f>
        <v>0</v>
      </c>
      <c r="DZ30" s="436">
        <f>IF(ISERROR(VLOOKUP(AX30,'環境依存文字（電子入札利用不可）'!$A:$A,1,FALSE))=TRUE,IF(SUBSTITUTE(AX30,"　","")="",0,IF($CV$3&lt;=CODE(AX30),IF(AND($DB$3&lt;=CODE(AX30),CODE(AX30)&lt;=$DD$3),0,IF(AND($DG$3&lt;=CODE(AX30),CODE(AX30)&lt;=$DI$3),0,1)),0)),1)</f>
        <v>0</v>
      </c>
      <c r="EB30" s="436">
        <f>IF(ISERROR(VLOOKUP(AZ30,'環境依存文字（電子入札利用不可）'!$A:$A,1,FALSE))=TRUE,IF(SUBSTITUTE(AZ30,"　","")="",0,IF($CV$3&lt;=CODE(AZ30),IF(AND($DB$3&lt;=CODE(AZ30),CODE(AZ30)&lt;=$DD$3),0,IF(AND($DG$3&lt;=CODE(AZ30),CODE(AZ30)&lt;=$DI$3),0,1)),0)),1)</f>
        <v>0</v>
      </c>
      <c r="ED30" s="436">
        <f>IF(ISERROR(VLOOKUP(BB30,'環境依存文字（電子入札利用不可）'!$A:$A,1,FALSE))=TRUE,IF(SUBSTITUTE(BB30,"　","")="",0,IF($CV$3&lt;=CODE(BB30),IF(AND($DB$3&lt;=CODE(BB30),CODE(BB30)&lt;=$DD$3),0,IF(AND($DG$3&lt;=CODE(BB30),CODE(BB30)&lt;=$DI$3),0,1)),0)),1)</f>
        <v>0</v>
      </c>
      <c r="EF30" s="436">
        <f>IF(ISERROR(VLOOKUP(BD30,'環境依存文字（電子入札利用不可）'!$A:$A,1,FALSE))=TRUE,IF(SUBSTITUTE(BD30,"　","")="",0,IF($CV$3&lt;=CODE(BD30),IF(AND($DB$3&lt;=CODE(BD30),CODE(BD30)&lt;=$DD$3),0,IF(AND($DG$3&lt;=CODE(BD30),CODE(BD30)&lt;=$DI$3),0,1)),0)),1)</f>
        <v>0</v>
      </c>
      <c r="EH30" s="436">
        <f>IF(ISERROR(VLOOKUP(BF30,'環境依存文字（電子入札利用不可）'!$A:$A,1,FALSE))=TRUE,IF(SUBSTITUTE(BF30,"　","")="",0,IF($CV$3&lt;=CODE(BF30),IF(AND($DB$3&lt;=CODE(BF30),CODE(BF30)&lt;=$DD$3),0,IF(AND($DG$3&lt;=CODE(BF30),CODE(BF30)&lt;=$DI$3),0,1)),0)),1)</f>
        <v>0</v>
      </c>
      <c r="EJ30" s="436">
        <f>IF(ISERROR(VLOOKUP(BH30,'環境依存文字（電子入札利用不可）'!$A:$A,1,FALSE))=TRUE,IF(SUBSTITUTE(BH30,"　","")="",0,IF($CV$3&lt;=CODE(BH30),IF(AND($DB$3&lt;=CODE(BH30),CODE(BH30)&lt;=$DD$3),0,IF(AND($DG$3&lt;=CODE(BH30),CODE(BH30)&lt;=$DI$3),0,1)),0)),1)</f>
        <v>0</v>
      </c>
      <c r="EL30" s="436">
        <f>IF(ISERROR(VLOOKUP(BJ30,'環境依存文字（電子入札利用不可）'!$A:$A,1,FALSE))=TRUE,IF(SUBSTITUTE(BJ30,"　","")="",0,IF($CV$3&lt;=CODE(BJ30),IF(AND($DB$3&lt;=CODE(BJ30),CODE(BJ30)&lt;=$DD$3),0,IF(AND($DG$3&lt;=CODE(BJ30),CODE(BJ30)&lt;=$DI$3),0,1)),0)),1)</f>
        <v>0</v>
      </c>
      <c r="EN30" s="436">
        <f>IF(ISERROR(VLOOKUP(BL30,'環境依存文字（電子入札利用不可）'!$A:$A,1,FALSE))=TRUE,IF(SUBSTITUTE(BL30,"　","")="",0,IF($CV$3&lt;=CODE(BL30),IF(AND($DB$3&lt;=CODE(BL30),CODE(BL30)&lt;=$DD$3),0,IF(AND($DG$3&lt;=CODE(BL30),CODE(BL30)&lt;=$DI$3),0,1)),0)),1)</f>
        <v>0</v>
      </c>
      <c r="EP30" s="436">
        <f>IF(ISERROR(VLOOKUP(BN30,'環境依存文字（電子入札利用不可）'!$A:$A,1,FALSE))=TRUE,IF(SUBSTITUTE(BN30,"　","")="",0,IF($CV$3&lt;=CODE(BN30),IF(AND($DB$3&lt;=CODE(BN30),CODE(BN30)&lt;=$DD$3),0,IF(AND($DG$3&lt;=CODE(BN30),CODE(BN30)&lt;=$DI$3),0,1)),0)),1)</f>
        <v>0</v>
      </c>
      <c r="ER30" s="436">
        <f>IF(ISERROR(VLOOKUP(BP30,'環境依存文字（電子入札利用不可）'!$A:$A,1,FALSE))=TRUE,IF(SUBSTITUTE(BP30,"　","")="",0,IF($CV$3&lt;=CODE(BP30),IF(AND($DB$3&lt;=CODE(BP30),CODE(BP30)&lt;=$DD$3),0,IF(AND($DG$3&lt;=CODE(BP30),CODE(BP30)&lt;=$DI$3),0,1)),0)),1)</f>
        <v>0</v>
      </c>
      <c r="ET30" s="436">
        <f>IF(ISERROR(VLOOKUP(BR30,'環境依存文字（電子入札利用不可）'!$A:$A,1,FALSE))=TRUE,IF(SUBSTITUTE(BR30,"　","")="",0,IF($CV$3&lt;=CODE(BR30),IF(AND($DB$3&lt;=CODE(BR30),CODE(BR30)&lt;=$DD$3),0,IF(AND($DG$3&lt;=CODE(BR30),CODE(BR30)&lt;=$DI$3),0,1)),0)),1)</f>
        <v>0</v>
      </c>
      <c r="EV30" s="436">
        <f>IF(ISERROR(VLOOKUP(BT30,'環境依存文字（電子入札利用不可）'!$A:$A,1,FALSE))=TRUE,IF(SUBSTITUTE(BT30,"　","")="",0,IF($CV$3&lt;=CODE(BT30),IF(AND($DB$3&lt;=CODE(BT30),CODE(BT30)&lt;=$DD$3),0,IF(AND($DG$3&lt;=CODE(BT30),CODE(BT30)&lt;=$DI$3),0,1)),0)),1)</f>
        <v>0</v>
      </c>
      <c r="EX30" s="436">
        <f>IF(ISERROR(VLOOKUP(BV30,'環境依存文字（電子入札利用不可）'!$A:$A,1,FALSE))=TRUE,IF(SUBSTITUTE(BV30,"　","")="",0,IF($CV$3&lt;=CODE(BV30),IF(AND($DB$3&lt;=CODE(BV30),CODE(BV30)&lt;=$DD$3),0,IF(AND($DG$3&lt;=CODE(BV30),CODE(BV30)&lt;=$DI$3),0,1)),0)),1)</f>
        <v>0</v>
      </c>
      <c r="EZ30" s="436">
        <f>IF(ISERROR(VLOOKUP(BX30,'環境依存文字（電子入札利用不可）'!$A:$A,1,FALSE))=TRUE,IF(SUBSTITUTE(BX30,"　","")="",0,IF($CV$3&lt;=CODE(BX30),IF(AND($DB$3&lt;=CODE(BX30),CODE(BX30)&lt;=$DD$3),0,IF(AND($DG$3&lt;=CODE(BX30),CODE(BX30)&lt;=$DI$3),0,1)),0)),1)</f>
        <v>0</v>
      </c>
      <c r="FB30" s="436">
        <f>IF(ISERROR(VLOOKUP(BZ30,'環境依存文字（電子入札利用不可）'!$A:$A,1,FALSE))=TRUE,IF(SUBSTITUTE(BZ30,"　","")="",0,IF($CV$3&lt;=CODE(BZ30),IF(AND($DB$3&lt;=CODE(BZ30),CODE(BZ30)&lt;=$DD$3),0,IF(AND($DG$3&lt;=CODE(BZ30),CODE(BZ30)&lt;=$DI$3),0,1)),0)),1)</f>
        <v>0</v>
      </c>
      <c r="FD30" s="436">
        <f>IF(ISERROR(VLOOKUP(CB30,'環境依存文字（電子入札利用不可）'!$A:$A,1,FALSE))=TRUE,IF(SUBSTITUTE(CB30,"　","")="",0,IF($CV$3&lt;=CODE(CB30),IF(AND($DB$3&lt;=CODE(CB30),CODE(CB30)&lt;=$DD$3),0,IF(AND($DG$3&lt;=CODE(CB30),CODE(CB30)&lt;=$DI$3),0,1)),0)),1)</f>
        <v>0</v>
      </c>
      <c r="FF30" s="436">
        <f>IF(ISERROR(VLOOKUP(CD30,'環境依存文字（電子入札利用不可）'!$A:$A,1,FALSE))=TRUE,IF(SUBSTITUTE(CD30,"　","")="",0,IF($CV$3&lt;=CODE(CD30),IF(AND($DB$3&lt;=CODE(CD30),CODE(CD30)&lt;=$DD$3),0,IF(AND($DG$3&lt;=CODE(CD30),CODE(CD30)&lt;=$DI$3),0,1)),0)),1)</f>
        <v>0</v>
      </c>
      <c r="FH30" s="436">
        <f>IF(ISERROR(VLOOKUP(CF30,'環境依存文字（電子入札利用不可）'!$A:$A,1,FALSE))=TRUE,IF(SUBSTITUTE(CF30,"　","")="",0,IF($CV$3&lt;=CODE(CF30),IF(AND($DB$3&lt;=CODE(CF30),CODE(CF30)&lt;=$DD$3),0,IF(AND($DG$3&lt;=CODE(CF30),CODE(CF30)&lt;=$DI$3),0,1)),0)),1)</f>
        <v>0</v>
      </c>
      <c r="FJ30" s="436">
        <f>IF(ISERROR(VLOOKUP(CH30,'環境依存文字（電子入札利用不可）'!$A:$A,1,FALSE))=TRUE,IF(SUBSTITUTE(CH30,"　","")="",0,IF($CV$3&lt;=CODE(CH30),IF(AND($DB$3&lt;=CODE(CH30),CODE(CH30)&lt;=$DD$3),0,IF(AND($DG$3&lt;=CODE(CH30),CODE(CH30)&lt;=$DI$3),0,1)),0)),1)</f>
        <v>0</v>
      </c>
    </row>
    <row r="31" spans="1:167" s="574" customFormat="1" ht="23.25" customHeight="1">
      <c r="B31" s="1450">
        <v>5</v>
      </c>
      <c r="C31" s="1452" t="str">
        <f>+IF(入力シート!F204="","",入力シート!F204)</f>
        <v/>
      </c>
      <c r="D31" s="1452"/>
      <c r="E31" s="1452"/>
      <c r="F31" s="1452"/>
      <c r="G31" s="1452"/>
      <c r="H31" s="1452"/>
      <c r="I31" s="1452"/>
      <c r="J31" s="1452"/>
      <c r="K31" s="361" t="str">
        <f>+IF(入力シート!J204="","",入力シート!J204)</f>
        <v/>
      </c>
      <c r="L31" s="1453" t="str">
        <f>+MID(入力シート!$BI204,入力シート!BI$182,1)</f>
        <v/>
      </c>
      <c r="M31" s="1454"/>
      <c r="N31" s="1455" t="str">
        <f>+MID(入力シート!$BI204,入力シート!BK$182,1)</f>
        <v/>
      </c>
      <c r="O31" s="1456"/>
      <c r="P31" s="1457" t="str">
        <f>+MID(入力シート!$BI204,入力シート!BM$182,1)</f>
        <v/>
      </c>
      <c r="Q31" s="1457"/>
      <c r="R31" s="1448" t="str">
        <f>+MID(入力シート!$BI204,入力シート!BO$182,1)</f>
        <v/>
      </c>
      <c r="S31" s="1448"/>
      <c r="T31" s="1447" t="str">
        <f>+MID(入力シート!$BI204,入力シート!BQ$182,1)</f>
        <v/>
      </c>
      <c r="U31" s="1448"/>
      <c r="V31" s="596" t="str">
        <f>+IF(入力シート!$Q204="","",MID(TEXT(入力シート!$Q204,"00000#"),入力シート!BI$183,1))</f>
        <v/>
      </c>
      <c r="W31" s="597" t="str">
        <f>+IF(入力シート!$Q204="","",MID(TEXT(入力シート!$Q204,"00000#"),入力シート!BJ$183,1))</f>
        <v/>
      </c>
      <c r="X31" s="597" t="str">
        <f>+IF(入力シート!$Q204="","",MID(TEXT(入力シート!$Q204,"00000#"),入力シート!BK$183,1))</f>
        <v/>
      </c>
      <c r="Y31" s="597" t="str">
        <f>+IF(入力シート!$Q204="","",MID(TEXT(入力シート!$Q204,"00000#"),入力シート!BL$183,1))</f>
        <v/>
      </c>
      <c r="Z31" s="597" t="str">
        <f>+IF(入力シート!$Q204="","",MID(TEXT(入力シート!$Q204,"00000#"),入力シート!BM$183,1))</f>
        <v/>
      </c>
      <c r="AA31" s="598" t="str">
        <f>+IF(入力シート!$Q204="","",MID(TEXT(入力シート!$Q204,"00000#"),入力シート!BN$183,1))</f>
        <v/>
      </c>
      <c r="AB31" s="1449" t="str">
        <f>+IF(入力シート!$S204="","",MID(入力シート!$S204,入力シート!BI$181,1))</f>
        <v/>
      </c>
      <c r="AC31" s="1446"/>
      <c r="AD31" s="1480" t="str">
        <f>+IF(入力シート!$S204="","",MID(入力シート!$S204,入力シート!BK$181,1))</f>
        <v/>
      </c>
      <c r="AE31" s="1481"/>
      <c r="AF31" s="1480" t="str">
        <f>+IF(入力シート!$S204="","",MID(入力シート!$S204,入力シート!BM$181,1))</f>
        <v/>
      </c>
      <c r="AG31" s="1481"/>
      <c r="AH31" s="1480" t="str">
        <f>+IF(入力シート!$S204="","",MID(入力シート!$S204,入力シート!BO$181,1))</f>
        <v/>
      </c>
      <c r="AI31" s="1481"/>
      <c r="AJ31" s="1480" t="str">
        <f>+IF(入力シート!$S204="","",MID(入力シート!$S204,入力シート!BQ$181,1))</f>
        <v/>
      </c>
      <c r="AK31" s="1481"/>
      <c r="AL31" s="1480" t="str">
        <f>+IF(入力シート!$S204="","",MID(入力シート!$S204,入力シート!BS$181,1))</f>
        <v/>
      </c>
      <c r="AM31" s="1481"/>
      <c r="AN31" s="1480" t="str">
        <f>+IF(入力シート!$S204="","",MID(入力シート!$S204,入力シート!BU$181,1))</f>
        <v/>
      </c>
      <c r="AO31" s="1481"/>
      <c r="AP31" s="1480" t="str">
        <f>+IF(入力シート!$S204="","",MID(入力シート!$S204,入力シート!BW$181,1))</f>
        <v/>
      </c>
      <c r="AQ31" s="1481"/>
      <c r="AR31" s="1480" t="str">
        <f>+IF(入力シート!$S204="","",MID(入力シート!$S204,入力シート!BY$181,1))</f>
        <v/>
      </c>
      <c r="AS31" s="1481"/>
      <c r="AT31" s="1480" t="str">
        <f>+IF(入力シート!$S204="","",MID(入力シート!$S204,入力シート!CA$181,1))</f>
        <v/>
      </c>
      <c r="AU31" s="1481"/>
      <c r="AV31" s="1480" t="str">
        <f>+IF(入力シート!$S204="","",MID(入力シート!$S204,入力シート!CC$181,1))</f>
        <v/>
      </c>
      <c r="AW31" s="1481"/>
      <c r="AX31" s="1480" t="str">
        <f>+IF(入力シート!$S204="","",MID(入力シート!$S204,入力シート!CE$181,1))</f>
        <v/>
      </c>
      <c r="AY31" s="1481"/>
      <c r="AZ31" s="1480" t="str">
        <f>+IF(入力シート!$S204="","",MID(入力シート!$S204,入力シート!CG$181,1))</f>
        <v/>
      </c>
      <c r="BA31" s="1481"/>
      <c r="BB31" s="1480" t="str">
        <f>+IF(入力シート!$S204="","",MID(入力シート!$S204,入力シート!CI$181,1))</f>
        <v/>
      </c>
      <c r="BC31" s="1481"/>
      <c r="BD31" s="1480" t="str">
        <f>+IF(入力シート!$S204="","",MID(入力シート!$S204,入力シート!CK$181,1))</f>
        <v/>
      </c>
      <c r="BE31" s="1481"/>
      <c r="BF31" s="1480" t="str">
        <f>+IF(入力シート!$S204="","",MID(入力シート!$S204,入力シート!CM$181,1))</f>
        <v/>
      </c>
      <c r="BG31" s="1481"/>
      <c r="BH31" s="1480" t="str">
        <f>+IF(入力シート!$S204="","",MID(入力シート!$S204,入力シート!CO$181,1))</f>
        <v/>
      </c>
      <c r="BI31" s="1481"/>
      <c r="BJ31" s="1478" t="str">
        <f>+IF(入力シート!$S204="","",MID(入力シート!$S204,入力シート!CQ$181,1))</f>
        <v/>
      </c>
      <c r="BK31" s="1479"/>
      <c r="BL31" s="581" t="str">
        <f>+IF(入力シート!$AG204="","",MID(TEXT(入力シート!$AG204,"00#"),入力シート!BI$183,1))</f>
        <v/>
      </c>
      <c r="BM31" s="582" t="str">
        <f>+IF(入力シート!$AG204="","",MID(TEXT(入力シート!$AG204,"00#"),入力シート!BJ$183,1))</f>
        <v/>
      </c>
      <c r="BN31" s="582" t="str">
        <f>+IF(入力シート!$AG204="","",MID(TEXT(入力シート!$AG204,"00#"),入力シート!BK$183,1))</f>
        <v/>
      </c>
      <c r="BO31" s="583" t="s">
        <v>34</v>
      </c>
      <c r="BP31" s="582" t="str">
        <f>+IF(入力シート!$AJ204="","",MID(TEXT(入力シート!$AJ204,"000#"),入力シート!BI$183,1))</f>
        <v/>
      </c>
      <c r="BQ31" s="582" t="str">
        <f>+IF(入力シート!$AJ204="","",MID(TEXT(入力シート!$AJ204,"000#"),入力シート!BJ$183,1))</f>
        <v/>
      </c>
      <c r="BR31" s="582" t="str">
        <f>+IF(入力シート!$AJ204="","",MID(TEXT(入力シート!$AJ204,"000#"),入力シート!BK$183,1))</f>
        <v/>
      </c>
      <c r="BS31" s="582" t="str">
        <f>+IF(入力シート!$AJ204="","",MID(TEXT(入力シート!$AJ204,"000#"),入力シート!BL$183,1))</f>
        <v/>
      </c>
      <c r="BT31" s="1444" t="str">
        <f>+IF(入力シート!$AL204="","",MID(入力シート!$AL204,入力シート!BI$181,1))</f>
        <v/>
      </c>
      <c r="BU31" s="1445"/>
      <c r="BV31" s="1435" t="str">
        <f>+IF(入力シート!$AL204="","",MID(入力シート!$AL204,入力シート!BK$181,1))</f>
        <v/>
      </c>
      <c r="BW31" s="1436"/>
      <c r="BX31" s="1435" t="str">
        <f>+IF(入力シート!$AL204="","",MID(入力シート!$AL204,入力シート!BM$181,1))</f>
        <v/>
      </c>
      <c r="BY31" s="1436"/>
      <c r="BZ31" s="1437" t="str">
        <f>+IF(入力シート!$AL204="","",MID(入力シート!$AL204,入力シート!BO$181,1))</f>
        <v/>
      </c>
      <c r="CA31" s="1438"/>
      <c r="CB31" s="1435" t="str">
        <f>+IF(入力シート!$AL204="","",MID(入力シート!$AL204,入力シート!BQ$181,1))</f>
        <v/>
      </c>
      <c r="CC31" s="1436"/>
      <c r="CD31" s="1435" t="str">
        <f>+IF(入力シート!$AL204="","",MID(入力シート!$AL204,入力シート!BS$181,1))</f>
        <v/>
      </c>
      <c r="CE31" s="1436"/>
      <c r="CF31" s="1437" t="str">
        <f>+IF(入力シート!$AL204="","",MID(入力シート!$AL204,入力シート!BU$181,1))</f>
        <v/>
      </c>
      <c r="CG31" s="1438"/>
      <c r="CH31" s="1435" t="str">
        <f>+IF(入力シート!$AL204="","",MID(入力シート!$AL204,入力シート!BW$181,1))</f>
        <v/>
      </c>
      <c r="CI31" s="1477"/>
      <c r="DA31" s="436"/>
      <c r="DB31" s="643">
        <f>+SUM(DD31:FV32)</f>
        <v>0</v>
      </c>
      <c r="DC31" s="436"/>
      <c r="DD31" s="436">
        <f>IF(ISERROR(VLOOKUP(AB31,'環境依存文字（電子入札利用不可）'!$A:$A,1,FALSE))=TRUE,IF(SUBSTITUTE(AB31,"　","")="",0,IF($CV$3&lt;=CODE(AB31),IF(AND($DB$3&lt;=CODE(AB31),CODE(AB31)&lt;=$DD$3),0,IF(AND($DG$3&lt;=CODE(AB31),CODE(AB31)&lt;=$DI$3),0,1)),0)),1)</f>
        <v>0</v>
      </c>
      <c r="DE31" s="436"/>
      <c r="DF31" s="436">
        <f>IF(ISERROR(VLOOKUP(AD31,'環境依存文字（電子入札利用不可）'!$A:$A,1,FALSE))=TRUE,IF(SUBSTITUTE(AD31,"　","")="",0,IF($CV$3&lt;=CODE(AD31),IF(AND($DB$3&lt;=CODE(AD31),CODE(AD31)&lt;=$DD$3),0,IF(AND($DG$3&lt;=CODE(AD31),CODE(AD31)&lt;=$DI$3),0,1)),0)),1)</f>
        <v>0</v>
      </c>
      <c r="DG31" s="436"/>
      <c r="DH31" s="436">
        <f>IF(ISERROR(VLOOKUP(AF31,'環境依存文字（電子入札利用不可）'!$A:$A,1,FALSE))=TRUE,IF(SUBSTITUTE(AF31,"　","")="",0,IF($CV$3&lt;=CODE(AF31),IF(AND($DB$3&lt;=CODE(AF31),CODE(AF31)&lt;=$DD$3),0,IF(AND($DG$3&lt;=CODE(AF31),CODE(AF31)&lt;=$DI$3),0,1)),0)),1)</f>
        <v>0</v>
      </c>
      <c r="DI31" s="436"/>
      <c r="DJ31" s="436">
        <f>IF(ISERROR(VLOOKUP(AH31,'環境依存文字（電子入札利用不可）'!$A:$A,1,FALSE))=TRUE,IF(SUBSTITUTE(AH31,"　","")="",0,IF($CV$3&lt;=CODE(AH31),IF(AND($DB$3&lt;=CODE(AH31),CODE(AH31)&lt;=$DD$3),0,IF(AND($DG$3&lt;=CODE(AH31),CODE(AH31)&lt;=$DI$3),0,1)),0)),1)</f>
        <v>0</v>
      </c>
      <c r="DK31" s="436"/>
      <c r="DL31" s="436">
        <f>IF(ISERROR(VLOOKUP(AJ31,'環境依存文字（電子入札利用不可）'!$A:$A,1,FALSE))=TRUE,IF(SUBSTITUTE(AJ31,"　","")="",0,IF($CV$3&lt;=CODE(AJ31),IF(AND($DB$3&lt;=CODE(AJ31),CODE(AJ31)&lt;=$DD$3),0,IF(AND($DG$3&lt;=CODE(AJ31),CODE(AJ31)&lt;=$DI$3),0,1)),0)),1)</f>
        <v>0</v>
      </c>
      <c r="DM31" s="436"/>
      <c r="DN31" s="436">
        <f>IF(ISERROR(VLOOKUP(AL31,'環境依存文字（電子入札利用不可）'!$A:$A,1,FALSE))=TRUE,IF(SUBSTITUTE(AL31,"　","")="",0,IF($CV$3&lt;=CODE(AL31),IF(AND($DB$3&lt;=CODE(AL31),CODE(AL31)&lt;=$DD$3),0,IF(AND($DG$3&lt;=CODE(AL31),CODE(AL31)&lt;=$DI$3),0,1)),0)),1)</f>
        <v>0</v>
      </c>
      <c r="DO31" s="436"/>
      <c r="DP31" s="436">
        <f>IF(ISERROR(VLOOKUP(AN31,'環境依存文字（電子入札利用不可）'!$A:$A,1,FALSE))=TRUE,IF(SUBSTITUTE(AN31,"　","")="",0,IF($CV$3&lt;=CODE(AN31),IF(AND($DB$3&lt;=CODE(AN31),CODE(AN31)&lt;=$DD$3),0,IF(AND($DG$3&lt;=CODE(AN31),CODE(AN31)&lt;=$DI$3),0,1)),0)),1)</f>
        <v>0</v>
      </c>
      <c r="DQ31" s="436"/>
      <c r="DR31" s="436">
        <f>IF(ISERROR(VLOOKUP(AP31,'環境依存文字（電子入札利用不可）'!$A:$A,1,FALSE))=TRUE,IF(SUBSTITUTE(AP31,"　","")="",0,IF($CV$3&lt;=CODE(AP31),IF(AND($DB$3&lt;=CODE(AP31),CODE(AP31)&lt;=$DD$3),0,IF(AND($DG$3&lt;=CODE(AP31),CODE(AP31)&lt;=$DI$3),0,1)),0)),1)</f>
        <v>0</v>
      </c>
      <c r="DS31" s="436"/>
      <c r="DT31" s="436">
        <f>IF(ISERROR(VLOOKUP(AR31,'環境依存文字（電子入札利用不可）'!$A:$A,1,FALSE))=TRUE,IF(SUBSTITUTE(AR31,"　","")="",0,IF($CV$3&lt;=CODE(AR31),IF(AND($DB$3&lt;=CODE(AR31),CODE(AR31)&lt;=$DD$3),0,IF(AND($DG$3&lt;=CODE(AR31),CODE(AR31)&lt;=$DI$3),0,1)),0)),1)</f>
        <v>0</v>
      </c>
      <c r="DU31" s="436"/>
      <c r="DV31" s="436">
        <f>IF(ISERROR(VLOOKUP(AT31,'環境依存文字（電子入札利用不可）'!$A:$A,1,FALSE))=TRUE,IF(SUBSTITUTE(AT31,"　","")="",0,IF($CV$3&lt;=CODE(AT31),IF(AND($DB$3&lt;=CODE(AT31),CODE(AT31)&lt;=$DD$3),0,IF(AND($DG$3&lt;=CODE(AT31),CODE(AT31)&lt;=$DI$3),0,1)),0)),1)</f>
        <v>0</v>
      </c>
      <c r="DW31" s="436"/>
      <c r="DX31" s="436">
        <f>IF(ISERROR(VLOOKUP(AV31,'環境依存文字（電子入札利用不可）'!$A:$A,1,FALSE))=TRUE,IF(SUBSTITUTE(AV31,"　","")="",0,IF($CV$3&lt;=CODE(AV31),IF(AND($DB$3&lt;=CODE(AV31),CODE(AV31)&lt;=$DD$3),0,IF(AND($DG$3&lt;=CODE(AV31),CODE(AV31)&lt;=$DI$3),0,1)),0)),1)</f>
        <v>0</v>
      </c>
      <c r="DY31" s="436"/>
      <c r="DZ31" s="436">
        <f>IF(ISERROR(VLOOKUP(AX31,'環境依存文字（電子入札利用不可）'!$A:$A,1,FALSE))=TRUE,IF(SUBSTITUTE(AX31,"　","")="",0,IF($CV$3&lt;=CODE(AX31),IF(AND($DB$3&lt;=CODE(AX31),CODE(AX31)&lt;=$DD$3),0,IF(AND($DG$3&lt;=CODE(AX31),CODE(AX31)&lt;=$DI$3),0,1)),0)),1)</f>
        <v>0</v>
      </c>
      <c r="EA31" s="436"/>
      <c r="EB31" s="436">
        <f>IF(ISERROR(VLOOKUP(AZ31,'環境依存文字（電子入札利用不可）'!$A:$A,1,FALSE))=TRUE,IF(SUBSTITUTE(AZ31,"　","")="",0,IF($CV$3&lt;=CODE(AZ31),IF(AND($DB$3&lt;=CODE(AZ31),CODE(AZ31)&lt;=$DD$3),0,IF(AND($DG$3&lt;=CODE(AZ31),CODE(AZ31)&lt;=$DI$3),0,1)),0)),1)</f>
        <v>0</v>
      </c>
      <c r="EC31" s="436"/>
      <c r="ED31" s="436">
        <f>IF(ISERROR(VLOOKUP(BB31,'環境依存文字（電子入札利用不可）'!$A:$A,1,FALSE))=TRUE,IF(SUBSTITUTE(BB31,"　","")="",0,IF($CV$3&lt;=CODE(BB31),IF(AND($DB$3&lt;=CODE(BB31),CODE(BB31)&lt;=$DD$3),0,IF(AND($DG$3&lt;=CODE(BB31),CODE(BB31)&lt;=$DI$3),0,1)),0)),1)</f>
        <v>0</v>
      </c>
      <c r="EE31" s="436"/>
      <c r="EF31" s="436">
        <f>IF(ISERROR(VLOOKUP(BD31,'環境依存文字（電子入札利用不可）'!$A:$A,1,FALSE))=TRUE,IF(SUBSTITUTE(BD31,"　","")="",0,IF($CV$3&lt;=CODE(BD31),IF(AND($DB$3&lt;=CODE(BD31),CODE(BD31)&lt;=$DD$3),0,IF(AND($DG$3&lt;=CODE(BD31),CODE(BD31)&lt;=$DI$3),0,1)),0)),1)</f>
        <v>0</v>
      </c>
      <c r="EG31" s="436"/>
      <c r="EH31" s="436">
        <f>IF(ISERROR(VLOOKUP(BF31,'環境依存文字（電子入札利用不可）'!$A:$A,1,FALSE))=TRUE,IF(SUBSTITUTE(BF31,"　","")="",0,IF($CV$3&lt;=CODE(BF31),IF(AND($DB$3&lt;=CODE(BF31),CODE(BF31)&lt;=$DD$3),0,IF(AND($DG$3&lt;=CODE(BF31),CODE(BF31)&lt;=$DI$3),0,1)),0)),1)</f>
        <v>0</v>
      </c>
      <c r="EI31" s="436"/>
      <c r="EJ31" s="436">
        <f>IF(ISERROR(VLOOKUP(BH31,'環境依存文字（電子入札利用不可）'!$A:$A,1,FALSE))=TRUE,IF(SUBSTITUTE(BH31,"　","")="",0,IF($CV$3&lt;=CODE(BH31),IF(AND($DB$3&lt;=CODE(BH31),CODE(BH31)&lt;=$DD$3),0,IF(AND($DG$3&lt;=CODE(BH31),CODE(BH31)&lt;=$DI$3),0,1)),0)),1)</f>
        <v>0</v>
      </c>
      <c r="EK31" s="436"/>
      <c r="EL31" s="436">
        <f>IF(ISERROR(VLOOKUP(BJ31,'環境依存文字（電子入札利用不可）'!$A:$A,1,FALSE))=TRUE,IF(SUBSTITUTE(BJ31,"　","")="",0,IF($CV$3&lt;=CODE(BJ31),IF(AND($DB$3&lt;=CODE(BJ31),CODE(BJ31)&lt;=$DD$3),0,IF(AND($DG$3&lt;=CODE(BJ31),CODE(BJ31)&lt;=$DI$3),0,1)),0)),1)</f>
        <v>0</v>
      </c>
      <c r="EM31" s="436"/>
      <c r="EN31" s="436">
        <f>IF(ISERROR(VLOOKUP(BT31,'環境依存文字（電子入札利用不可）'!$A:$A,1,FALSE))=TRUE,IF(SUBSTITUTE(BT31,"　","")="",0,IF($CV$3&lt;=CODE(BT31),IF(AND($DB$3&lt;=CODE(BT31),CODE(BT31)&lt;=$DD$3),0,IF(AND($DG$3&lt;=CODE(BT31),CODE(BT31)&lt;=$DI$3),0,1)),0)),1)</f>
        <v>0</v>
      </c>
      <c r="EO31" s="436"/>
      <c r="EP31" s="436">
        <f>IF(ISERROR(VLOOKUP(BV31,'環境依存文字（電子入札利用不可）'!$A:$A,1,FALSE))=TRUE,IF(SUBSTITUTE(BV31,"　","")="",0,IF($CV$3&lt;=CODE(BV31),IF(AND($DB$3&lt;=CODE(BV31),CODE(BV31)&lt;=$DD$3),0,IF(AND($DG$3&lt;=CODE(BV31),CODE(BV31)&lt;=$DI$3),0,1)),0)),1)</f>
        <v>0</v>
      </c>
      <c r="EQ31" s="436"/>
      <c r="ER31" s="436">
        <f>IF(ISERROR(VLOOKUP(BX31,'環境依存文字（電子入札利用不可）'!$A:$A,1,FALSE))=TRUE,IF(SUBSTITUTE(BX31,"　","")="",0,IF($CV$3&lt;=CODE(BX31),IF(AND($DB$3&lt;=CODE(BX31),CODE(BX31)&lt;=$DD$3),0,IF(AND($DG$3&lt;=CODE(BX31),CODE(BX31)&lt;=$DI$3),0,1)),0)),1)</f>
        <v>0</v>
      </c>
      <c r="ES31" s="436"/>
      <c r="ET31" s="436">
        <f>IF(ISERROR(VLOOKUP(BZ31,'環境依存文字（電子入札利用不可）'!$A:$A,1,FALSE))=TRUE,IF(SUBSTITUTE(BZ31,"　","")="",0,IF($CV$3&lt;=CODE(BZ31),IF(AND($DB$3&lt;=CODE(BZ31),CODE(BZ31)&lt;=$DD$3),0,IF(AND($DG$3&lt;=CODE(BZ31),CODE(BZ31)&lt;=$DI$3),0,1)),0)),1)</f>
        <v>0</v>
      </c>
      <c r="EU31" s="436"/>
      <c r="EV31" s="436">
        <f>IF(ISERROR(VLOOKUP(CB31,'環境依存文字（電子入札利用不可）'!$A:$A,1,FALSE))=TRUE,IF(SUBSTITUTE(CB31,"　","")="",0,IF($CV$3&lt;=CODE(CB31),IF(AND($DB$3&lt;=CODE(CB31),CODE(CB31)&lt;=$DD$3),0,IF(AND($DG$3&lt;=CODE(CB31),CODE(CB31)&lt;=$DI$3),0,1)),0)),1)</f>
        <v>0</v>
      </c>
      <c r="EW31" s="436"/>
      <c r="EX31" s="436">
        <f>IF(ISERROR(VLOOKUP(CD31,'環境依存文字（電子入札利用不可）'!$A:$A,1,FALSE))=TRUE,IF(SUBSTITUTE(CD31,"　","")="",0,IF($CV$3&lt;=CODE(CD31),IF(AND($DB$3&lt;=CODE(CD31),CODE(CD31)&lt;=$DD$3),0,IF(AND($DG$3&lt;=CODE(CD31),CODE(CD31)&lt;=$DI$3),0,1)),0)),1)</f>
        <v>0</v>
      </c>
      <c r="EY31" s="436"/>
      <c r="EZ31" s="436">
        <f>IF(ISERROR(VLOOKUP(CF31,'環境依存文字（電子入札利用不可）'!$A:$A,1,FALSE))=TRUE,IF(SUBSTITUTE(CF31,"　","")="",0,IF($CV$3&lt;=CODE(CF31),IF(AND($DB$3&lt;=CODE(CF31),CODE(CF31)&lt;=$DD$3),0,IF(AND($DG$3&lt;=CODE(CF31),CODE(CF31)&lt;=$DI$3),0,1)),0)),1)</f>
        <v>0</v>
      </c>
      <c r="FA31" s="436"/>
      <c r="FB31" s="436">
        <f>IF(ISERROR(VLOOKUP(CH31,'環境依存文字（電子入札利用不可）'!$A:$A,1,FALSE))=TRUE,IF(SUBSTITUTE(CH31,"　","")="",0,IF($CV$3&lt;=CODE(CH31),IF(AND($DB$3&lt;=CODE(CH31),CODE(CH31)&lt;=$DD$3),0,IF(AND($DG$3&lt;=CODE(CH31),CODE(CH31)&lt;=$DI$3),0,1)),0)),1)</f>
        <v>0</v>
      </c>
      <c r="FC31" s="436"/>
      <c r="FD31" s="436"/>
      <c r="FE31" s="436"/>
      <c r="FF31" s="436"/>
      <c r="FG31" s="436"/>
      <c r="FH31" s="436"/>
      <c r="FI31" s="436"/>
      <c r="FJ31" s="436"/>
    </row>
    <row r="32" spans="1:167" s="436" customFormat="1" ht="23.25" customHeight="1" thickBot="1">
      <c r="B32" s="1451"/>
      <c r="C32" s="1428" t="str">
        <f>+IF(入力シート!F205="","",入力シート!F205)</f>
        <v/>
      </c>
      <c r="D32" s="1428"/>
      <c r="E32" s="1428"/>
      <c r="F32" s="1428"/>
      <c r="G32" s="1428"/>
      <c r="H32" s="1428"/>
      <c r="I32" s="1428"/>
      <c r="J32" s="1428"/>
      <c r="K32" s="362" t="str">
        <f>+IF(入力シート!J205="","",入力シート!J205)</f>
        <v/>
      </c>
      <c r="L32" s="1429" t="str">
        <f>+MID(入力シート!$BI205,入力シート!BI$182,1)</f>
        <v/>
      </c>
      <c r="M32" s="1430"/>
      <c r="N32" s="1431" t="str">
        <f>+MID(入力シート!$BI205,入力シート!BK$182,1)</f>
        <v/>
      </c>
      <c r="O32" s="1432"/>
      <c r="P32" s="1432" t="str">
        <f>+MID(入力シート!$BI205,入力シート!BM$182,1)</f>
        <v/>
      </c>
      <c r="Q32" s="1432"/>
      <c r="R32" s="1433" t="str">
        <f>+MID(入力シート!$BI205,入力シート!BO$182,1)</f>
        <v/>
      </c>
      <c r="S32" s="1434"/>
      <c r="T32" s="1429" t="str">
        <f>+MID(入力シート!$BI205,入力シート!BQ$182,1)</f>
        <v/>
      </c>
      <c r="U32" s="1430"/>
      <c r="V32" s="599" t="str">
        <f>+IF(入力シート!$Q205="","",MID(TEXT(入力シート!$Q205,"00000#"),入力シート!BI$183,1))</f>
        <v/>
      </c>
      <c r="W32" s="600" t="str">
        <f>+IF(入力シート!$Q205="","",MID(TEXT(入力シート!$Q205,"00000#"),入力シート!BJ$183,1))</f>
        <v/>
      </c>
      <c r="X32" s="600" t="str">
        <f>+IF(入力シート!$Q205="","",MID(TEXT(入力シート!$Q205,"00000#"),入力シート!BK$183,1))</f>
        <v/>
      </c>
      <c r="Y32" s="600" t="str">
        <f>+IF(入力シート!$Q205="","",MID(TEXT(入力シート!$Q205,"00000#"),入力シート!BL$183,1))</f>
        <v/>
      </c>
      <c r="Z32" s="600" t="str">
        <f>+IF(入力シート!$Q205="","",MID(TEXT(入力シート!$Q205,"00000#"),入力シート!BM$183,1))</f>
        <v/>
      </c>
      <c r="AA32" s="601" t="str">
        <f>+IF(入力シート!$Q205="","",MID(TEXT(入力シート!$Q205,"00000#"),入力シート!BN$183,1))</f>
        <v/>
      </c>
      <c r="AB32" s="1424" t="str">
        <f>+IF(入力シート!$S204="","",MID(入力シート!$S204,入力シート!CS$181,1))</f>
        <v/>
      </c>
      <c r="AC32" s="1421"/>
      <c r="AD32" s="1473" t="str">
        <f>+IF(入力シート!$S204="","",MID(入力シート!$S204,入力シート!CU$181,1))</f>
        <v/>
      </c>
      <c r="AE32" s="1474"/>
      <c r="AF32" s="1473" t="str">
        <f>+IF(入力シート!$S204="","",MID(入力シート!$S204,入力シート!CW$181,1))</f>
        <v/>
      </c>
      <c r="AG32" s="1474"/>
      <c r="AH32" s="1473" t="str">
        <f>+IF(入力シート!$S204="","",MID(入力シート!$S204,入力シート!CY$181,1))</f>
        <v/>
      </c>
      <c r="AI32" s="1474"/>
      <c r="AJ32" s="1473" t="str">
        <f>+IF(入力シート!$S204="","",MID(入力シート!$S204,入力シート!DA$181,1))</f>
        <v/>
      </c>
      <c r="AK32" s="1474"/>
      <c r="AL32" s="1473" t="str">
        <f>+IF(入力シート!$S204="","",MID(入力シート!$S204,入力シート!DC$181,1))</f>
        <v/>
      </c>
      <c r="AM32" s="1474"/>
      <c r="AN32" s="1473" t="str">
        <f>+IF(入力シート!$S204="","",MID(入力シート!$S204,入力シート!DE$181,1))</f>
        <v/>
      </c>
      <c r="AO32" s="1474"/>
      <c r="AP32" s="1473" t="str">
        <f>+IF(入力シート!$S204="","",MID(入力シート!$S204,入力シート!DG$181,1))</f>
        <v/>
      </c>
      <c r="AQ32" s="1474"/>
      <c r="AR32" s="1473" t="str">
        <f>+IF(入力シート!$S204="","",MID(入力シート!$S204,入力シート!DI$181,1))</f>
        <v/>
      </c>
      <c r="AS32" s="1474"/>
      <c r="AT32" s="1473" t="str">
        <f>+IF(入力シート!$S204="","",MID(入力シート!$S204,入力シート!DK$181,1))</f>
        <v/>
      </c>
      <c r="AU32" s="1474"/>
      <c r="AV32" s="1473" t="str">
        <f>+IF(入力シート!$S204="","",MID(入力シート!$S204,入力シート!DM$181,1))</f>
        <v/>
      </c>
      <c r="AW32" s="1474"/>
      <c r="AX32" s="1473" t="str">
        <f>+IF(入力シート!$S204="","",MID(入力シート!$S204,入力シート!DO$181,1))</f>
        <v/>
      </c>
      <c r="AY32" s="1474"/>
      <c r="AZ32" s="1473" t="str">
        <f>+IF(入力シート!$S204="","",MID(入力シート!$S204,入力シート!DQ$181,1))</f>
        <v/>
      </c>
      <c r="BA32" s="1474"/>
      <c r="BB32" s="1473" t="str">
        <f>+IF(入力シート!$S204="","",MID(入力シート!$S204,入力シート!DS$181,1))</f>
        <v/>
      </c>
      <c r="BC32" s="1474"/>
      <c r="BD32" s="1473" t="str">
        <f>+IF(入力シート!$S204="","",MID(入力シート!$S204,入力シート!DU$181,1))</f>
        <v/>
      </c>
      <c r="BE32" s="1474"/>
      <c r="BF32" s="1473" t="str">
        <f>+IF(入力シート!$S204="","",MID(入力シート!$S204,入力シート!DW$181,1))</f>
        <v/>
      </c>
      <c r="BG32" s="1474"/>
      <c r="BH32" s="1473" t="str">
        <f>+IF(入力シート!$S204="","",MID(入力シート!$S204,入力シート!DY$181,1))</f>
        <v/>
      </c>
      <c r="BI32" s="1474"/>
      <c r="BJ32" s="1475" t="str">
        <f>+IF(入力シート!$S204="","",MID(入力シート!$S204,入力シート!EA$181,1))</f>
        <v/>
      </c>
      <c r="BK32" s="1476"/>
      <c r="BL32" s="1417" t="str">
        <f>+IF(入力シート!$BJ204="","",MID(入力シート!$BJ204,入力シート!BI$181,1))</f>
        <v>　</v>
      </c>
      <c r="BM32" s="1418"/>
      <c r="BN32" s="1413" t="str">
        <f>+IF(入力シート!$BJ204="","",MID(入力シート!$BJ204,入力シート!BK$181,1))</f>
        <v/>
      </c>
      <c r="BO32" s="1414"/>
      <c r="BP32" s="1419" t="str">
        <f>+IF(入力シート!$BJ204="","",MID(入力シート!$BJ204,入力シート!BM$181,1))</f>
        <v/>
      </c>
      <c r="BQ32" s="1420"/>
      <c r="BR32" s="1413" t="str">
        <f>+IF(入力シート!$BJ204="","",MID(入力シート!$BJ204,入力シート!BO$181,1))</f>
        <v/>
      </c>
      <c r="BS32" s="1414"/>
      <c r="BT32" s="1413" t="str">
        <f>+IF(入力シート!$BJ204="","",MID(入力シート!$BJ204,入力シート!BQ$181,1))</f>
        <v/>
      </c>
      <c r="BU32" s="1414"/>
      <c r="BV32" s="1419" t="str">
        <f>+IF(入力シート!$BJ204="","",MID(入力シート!$BJ204,入力シート!BS$181,1))</f>
        <v/>
      </c>
      <c r="BW32" s="1420"/>
      <c r="BX32" s="1413" t="str">
        <f>+IF(入力シート!$BJ204="","",MID(入力シート!$BJ204,入力シート!BU$181,1))</f>
        <v/>
      </c>
      <c r="BY32" s="1414"/>
      <c r="BZ32" s="1413" t="str">
        <f>+IF(入力シート!$BJ204="","",MID(入力シート!$BJ204,入力シート!BW$181,1))</f>
        <v/>
      </c>
      <c r="CA32" s="1414"/>
      <c r="CB32" s="1413" t="str">
        <f>+IF(入力シート!$BJ204="","",MID(入力シート!$BJ204,入力シート!BY$181,1))</f>
        <v/>
      </c>
      <c r="CC32" s="1414"/>
      <c r="CD32" s="1413" t="str">
        <f>+IF(入力シート!$BJ204="","",MID(入力シート!$BJ204,入力シート!CA$181,1))</f>
        <v/>
      </c>
      <c r="CE32" s="1414"/>
      <c r="CF32" s="1413" t="str">
        <f>+IF(入力シート!$BJ204="","",MID(入力シート!$BJ204,入力シート!CC$181,1))</f>
        <v/>
      </c>
      <c r="CG32" s="1414"/>
      <c r="CH32" s="1413" t="str">
        <f>+IF(入力シート!$BJ204="","",MID(入力シート!$BJ204,入力シート!CE$181,1))</f>
        <v/>
      </c>
      <c r="CI32" s="1471"/>
      <c r="DD32" s="436">
        <f>IF(ISERROR(VLOOKUP(AB32,'環境依存文字（電子入札利用不可）'!$A:$A,1,FALSE))=TRUE,IF(SUBSTITUTE(AB32,"　","")="",0,IF($CV$3&lt;=CODE(AB32),IF(AND($DB$3&lt;=CODE(AB32),CODE(AB32)&lt;=$DD$3),0,IF(AND($DG$3&lt;=CODE(AB32),CODE(AB32)&lt;=$DI$3),0,1)),0)),1)</f>
        <v>0</v>
      </c>
      <c r="DF32" s="436">
        <f>IF(ISERROR(VLOOKUP(AD32,'環境依存文字（電子入札利用不可）'!$A:$A,1,FALSE))=TRUE,IF(SUBSTITUTE(AD32,"　","")="",0,IF($CV$3&lt;=CODE(AD32),IF(AND($DB$3&lt;=CODE(AD32),CODE(AD32)&lt;=$DD$3),0,IF(AND($DG$3&lt;=CODE(AD32),CODE(AD32)&lt;=$DI$3),0,1)),0)),1)</f>
        <v>0</v>
      </c>
      <c r="DH32" s="436">
        <f>IF(ISERROR(VLOOKUP(AF32,'環境依存文字（電子入札利用不可）'!$A:$A,1,FALSE))=TRUE,IF(SUBSTITUTE(AF32,"　","")="",0,IF($CV$3&lt;=CODE(AF32),IF(AND($DB$3&lt;=CODE(AF32),CODE(AF32)&lt;=$DD$3),0,IF(AND($DG$3&lt;=CODE(AF32),CODE(AF32)&lt;=$DI$3),0,1)),0)),1)</f>
        <v>0</v>
      </c>
      <c r="DJ32" s="436">
        <f>IF(ISERROR(VLOOKUP(AH32,'環境依存文字（電子入札利用不可）'!$A:$A,1,FALSE))=TRUE,IF(SUBSTITUTE(AH32,"　","")="",0,IF($CV$3&lt;=CODE(AH32),IF(AND($DB$3&lt;=CODE(AH32),CODE(AH32)&lt;=$DD$3),0,IF(AND($DG$3&lt;=CODE(AH32),CODE(AH32)&lt;=$DI$3),0,1)),0)),1)</f>
        <v>0</v>
      </c>
      <c r="DL32" s="436">
        <f>IF(ISERROR(VLOOKUP(AJ32,'環境依存文字（電子入札利用不可）'!$A:$A,1,FALSE))=TRUE,IF(SUBSTITUTE(AJ32,"　","")="",0,IF($CV$3&lt;=CODE(AJ32),IF(AND($DB$3&lt;=CODE(AJ32),CODE(AJ32)&lt;=$DD$3),0,IF(AND($DG$3&lt;=CODE(AJ32),CODE(AJ32)&lt;=$DI$3),0,1)),0)),1)</f>
        <v>0</v>
      </c>
      <c r="DN32" s="436">
        <f>IF(ISERROR(VLOOKUP(AL32,'環境依存文字（電子入札利用不可）'!$A:$A,1,FALSE))=TRUE,IF(SUBSTITUTE(AL32,"　","")="",0,IF($CV$3&lt;=CODE(AL32),IF(AND($DB$3&lt;=CODE(AL32),CODE(AL32)&lt;=$DD$3),0,IF(AND($DG$3&lt;=CODE(AL32),CODE(AL32)&lt;=$DI$3),0,1)),0)),1)</f>
        <v>0</v>
      </c>
      <c r="DP32" s="436">
        <f>IF(ISERROR(VLOOKUP(AN32,'環境依存文字（電子入札利用不可）'!$A:$A,1,FALSE))=TRUE,IF(SUBSTITUTE(AN32,"　","")="",0,IF($CV$3&lt;=CODE(AN32),IF(AND($DB$3&lt;=CODE(AN32),CODE(AN32)&lt;=$DD$3),0,IF(AND($DG$3&lt;=CODE(AN32),CODE(AN32)&lt;=$DI$3),0,1)),0)),1)</f>
        <v>0</v>
      </c>
      <c r="DR32" s="436">
        <f>IF(ISERROR(VLOOKUP(AP32,'環境依存文字（電子入札利用不可）'!$A:$A,1,FALSE))=TRUE,IF(SUBSTITUTE(AP32,"　","")="",0,IF($CV$3&lt;=CODE(AP32),IF(AND($DB$3&lt;=CODE(AP32),CODE(AP32)&lt;=$DD$3),0,IF(AND($DG$3&lt;=CODE(AP32),CODE(AP32)&lt;=$DI$3),0,1)),0)),1)</f>
        <v>0</v>
      </c>
      <c r="DT32" s="436">
        <f>IF(ISERROR(VLOOKUP(AR32,'環境依存文字（電子入札利用不可）'!$A:$A,1,FALSE))=TRUE,IF(SUBSTITUTE(AR32,"　","")="",0,IF($CV$3&lt;=CODE(AR32),IF(AND($DB$3&lt;=CODE(AR32),CODE(AR32)&lt;=$DD$3),0,IF(AND($DG$3&lt;=CODE(AR32),CODE(AR32)&lt;=$DI$3),0,1)),0)),1)</f>
        <v>0</v>
      </c>
      <c r="DV32" s="436">
        <f>IF(ISERROR(VLOOKUP(AT32,'環境依存文字（電子入札利用不可）'!$A:$A,1,FALSE))=TRUE,IF(SUBSTITUTE(AT32,"　","")="",0,IF($CV$3&lt;=CODE(AT32),IF(AND($DB$3&lt;=CODE(AT32),CODE(AT32)&lt;=$DD$3),0,IF(AND($DG$3&lt;=CODE(AT32),CODE(AT32)&lt;=$DI$3),0,1)),0)),1)</f>
        <v>0</v>
      </c>
      <c r="DX32" s="436">
        <f>IF(ISERROR(VLOOKUP(AV32,'環境依存文字（電子入札利用不可）'!$A:$A,1,FALSE))=TRUE,IF(SUBSTITUTE(AV32,"　","")="",0,IF($CV$3&lt;=CODE(AV32),IF(AND($DB$3&lt;=CODE(AV32),CODE(AV32)&lt;=$DD$3),0,IF(AND($DG$3&lt;=CODE(AV32),CODE(AV32)&lt;=$DI$3),0,1)),0)),1)</f>
        <v>0</v>
      </c>
      <c r="DZ32" s="436">
        <f>IF(ISERROR(VLOOKUP(AX32,'環境依存文字（電子入札利用不可）'!$A:$A,1,FALSE))=TRUE,IF(SUBSTITUTE(AX32,"　","")="",0,IF($CV$3&lt;=CODE(AX32),IF(AND($DB$3&lt;=CODE(AX32),CODE(AX32)&lt;=$DD$3),0,IF(AND($DG$3&lt;=CODE(AX32),CODE(AX32)&lt;=$DI$3),0,1)),0)),1)</f>
        <v>0</v>
      </c>
      <c r="EB32" s="436">
        <f>IF(ISERROR(VLOOKUP(AZ32,'環境依存文字（電子入札利用不可）'!$A:$A,1,FALSE))=TRUE,IF(SUBSTITUTE(AZ32,"　","")="",0,IF($CV$3&lt;=CODE(AZ32),IF(AND($DB$3&lt;=CODE(AZ32),CODE(AZ32)&lt;=$DD$3),0,IF(AND($DG$3&lt;=CODE(AZ32),CODE(AZ32)&lt;=$DI$3),0,1)),0)),1)</f>
        <v>0</v>
      </c>
      <c r="ED32" s="436">
        <f>IF(ISERROR(VLOOKUP(BB32,'環境依存文字（電子入札利用不可）'!$A:$A,1,FALSE))=TRUE,IF(SUBSTITUTE(BB32,"　","")="",0,IF($CV$3&lt;=CODE(BB32),IF(AND($DB$3&lt;=CODE(BB32),CODE(BB32)&lt;=$DD$3),0,IF(AND($DG$3&lt;=CODE(BB32),CODE(BB32)&lt;=$DI$3),0,1)),0)),1)</f>
        <v>0</v>
      </c>
      <c r="EF32" s="436">
        <f>IF(ISERROR(VLOOKUP(BD32,'環境依存文字（電子入札利用不可）'!$A:$A,1,FALSE))=TRUE,IF(SUBSTITUTE(BD32,"　","")="",0,IF($CV$3&lt;=CODE(BD32),IF(AND($DB$3&lt;=CODE(BD32),CODE(BD32)&lt;=$DD$3),0,IF(AND($DG$3&lt;=CODE(BD32),CODE(BD32)&lt;=$DI$3),0,1)),0)),1)</f>
        <v>0</v>
      </c>
      <c r="EH32" s="436">
        <f>IF(ISERROR(VLOOKUP(BF32,'環境依存文字（電子入札利用不可）'!$A:$A,1,FALSE))=TRUE,IF(SUBSTITUTE(BF32,"　","")="",0,IF($CV$3&lt;=CODE(BF32),IF(AND($DB$3&lt;=CODE(BF32),CODE(BF32)&lt;=$DD$3),0,IF(AND($DG$3&lt;=CODE(BF32),CODE(BF32)&lt;=$DI$3),0,1)),0)),1)</f>
        <v>0</v>
      </c>
      <c r="EJ32" s="436">
        <f>IF(ISERROR(VLOOKUP(BH32,'環境依存文字（電子入札利用不可）'!$A:$A,1,FALSE))=TRUE,IF(SUBSTITUTE(BH32,"　","")="",0,IF($CV$3&lt;=CODE(BH32),IF(AND($DB$3&lt;=CODE(BH32),CODE(BH32)&lt;=$DD$3),0,IF(AND($DG$3&lt;=CODE(BH32),CODE(BH32)&lt;=$DI$3),0,1)),0)),1)</f>
        <v>0</v>
      </c>
      <c r="EL32" s="436">
        <f>IF(ISERROR(VLOOKUP(BJ32,'環境依存文字（電子入札利用不可）'!$A:$A,1,FALSE))=TRUE,IF(SUBSTITUTE(BJ32,"　","")="",0,IF($CV$3&lt;=CODE(BJ32),IF(AND($DB$3&lt;=CODE(BJ32),CODE(BJ32)&lt;=$DD$3),0,IF(AND($DG$3&lt;=CODE(BJ32),CODE(BJ32)&lt;=$DI$3),0,1)),0)),1)</f>
        <v>0</v>
      </c>
      <c r="EN32" s="436">
        <f>IF(ISERROR(VLOOKUP(BL32,'環境依存文字（電子入札利用不可）'!$A:$A,1,FALSE))=TRUE,IF(SUBSTITUTE(BL32,"　","")="",0,IF($CV$3&lt;=CODE(BL32),IF(AND($DB$3&lt;=CODE(BL32),CODE(BL32)&lt;=$DD$3),0,IF(AND($DG$3&lt;=CODE(BL32),CODE(BL32)&lt;=$DI$3),0,1)),0)),1)</f>
        <v>0</v>
      </c>
      <c r="EP32" s="436">
        <f>IF(ISERROR(VLOOKUP(BN32,'環境依存文字（電子入札利用不可）'!$A:$A,1,FALSE))=TRUE,IF(SUBSTITUTE(BN32,"　","")="",0,IF($CV$3&lt;=CODE(BN32),IF(AND($DB$3&lt;=CODE(BN32),CODE(BN32)&lt;=$DD$3),0,IF(AND($DG$3&lt;=CODE(BN32),CODE(BN32)&lt;=$DI$3),0,1)),0)),1)</f>
        <v>0</v>
      </c>
      <c r="ER32" s="436">
        <f>IF(ISERROR(VLOOKUP(BP32,'環境依存文字（電子入札利用不可）'!$A:$A,1,FALSE))=TRUE,IF(SUBSTITUTE(BP32,"　","")="",0,IF($CV$3&lt;=CODE(BP32),IF(AND($DB$3&lt;=CODE(BP32),CODE(BP32)&lt;=$DD$3),0,IF(AND($DG$3&lt;=CODE(BP32),CODE(BP32)&lt;=$DI$3),0,1)),0)),1)</f>
        <v>0</v>
      </c>
      <c r="ET32" s="436">
        <f>IF(ISERROR(VLOOKUP(BR32,'環境依存文字（電子入札利用不可）'!$A:$A,1,FALSE))=TRUE,IF(SUBSTITUTE(BR32,"　","")="",0,IF($CV$3&lt;=CODE(BR32),IF(AND($DB$3&lt;=CODE(BR32),CODE(BR32)&lt;=$DD$3),0,IF(AND($DG$3&lt;=CODE(BR32),CODE(BR32)&lt;=$DI$3),0,1)),0)),1)</f>
        <v>0</v>
      </c>
      <c r="EV32" s="436">
        <f>IF(ISERROR(VLOOKUP(BT32,'環境依存文字（電子入札利用不可）'!$A:$A,1,FALSE))=TRUE,IF(SUBSTITUTE(BT32,"　","")="",0,IF($CV$3&lt;=CODE(BT32),IF(AND($DB$3&lt;=CODE(BT32),CODE(BT32)&lt;=$DD$3),0,IF(AND($DG$3&lt;=CODE(BT32),CODE(BT32)&lt;=$DI$3),0,1)),0)),1)</f>
        <v>0</v>
      </c>
      <c r="EX32" s="436">
        <f>IF(ISERROR(VLOOKUP(BV32,'環境依存文字（電子入札利用不可）'!$A:$A,1,FALSE))=TRUE,IF(SUBSTITUTE(BV32,"　","")="",0,IF($CV$3&lt;=CODE(BV32),IF(AND($DB$3&lt;=CODE(BV32),CODE(BV32)&lt;=$DD$3),0,IF(AND($DG$3&lt;=CODE(BV32),CODE(BV32)&lt;=$DI$3),0,1)),0)),1)</f>
        <v>0</v>
      </c>
      <c r="EZ32" s="436">
        <f>IF(ISERROR(VLOOKUP(BX32,'環境依存文字（電子入札利用不可）'!$A:$A,1,FALSE))=TRUE,IF(SUBSTITUTE(BX32,"　","")="",0,IF($CV$3&lt;=CODE(BX32),IF(AND($DB$3&lt;=CODE(BX32),CODE(BX32)&lt;=$DD$3),0,IF(AND($DG$3&lt;=CODE(BX32),CODE(BX32)&lt;=$DI$3),0,1)),0)),1)</f>
        <v>0</v>
      </c>
      <c r="FB32" s="436">
        <f>IF(ISERROR(VLOOKUP(BZ32,'環境依存文字（電子入札利用不可）'!$A:$A,1,FALSE))=TRUE,IF(SUBSTITUTE(BZ32,"　","")="",0,IF($CV$3&lt;=CODE(BZ32),IF(AND($DB$3&lt;=CODE(BZ32),CODE(BZ32)&lt;=$DD$3),0,IF(AND($DG$3&lt;=CODE(BZ32),CODE(BZ32)&lt;=$DI$3),0,1)),0)),1)</f>
        <v>0</v>
      </c>
      <c r="FD32" s="436">
        <f>IF(ISERROR(VLOOKUP(CB32,'環境依存文字（電子入札利用不可）'!$A:$A,1,FALSE))=TRUE,IF(SUBSTITUTE(CB32,"　","")="",0,IF($CV$3&lt;=CODE(CB32),IF(AND($DB$3&lt;=CODE(CB32),CODE(CB32)&lt;=$DD$3),0,IF(AND($DG$3&lt;=CODE(CB32),CODE(CB32)&lt;=$DI$3),0,1)),0)),1)</f>
        <v>0</v>
      </c>
      <c r="FF32" s="436">
        <f>IF(ISERROR(VLOOKUP(CD32,'環境依存文字（電子入札利用不可）'!$A:$A,1,FALSE))=TRUE,IF(SUBSTITUTE(CD32,"　","")="",0,IF($CV$3&lt;=CODE(CD32),IF(AND($DB$3&lt;=CODE(CD32),CODE(CD32)&lt;=$DD$3),0,IF(AND($DG$3&lt;=CODE(CD32),CODE(CD32)&lt;=$DI$3),0,1)),0)),1)</f>
        <v>0</v>
      </c>
      <c r="FH32" s="436">
        <f>IF(ISERROR(VLOOKUP(CF32,'環境依存文字（電子入札利用不可）'!$A:$A,1,FALSE))=TRUE,IF(SUBSTITUTE(CF32,"　","")="",0,IF($CV$3&lt;=CODE(CF32),IF(AND($DB$3&lt;=CODE(CF32),CODE(CF32)&lt;=$DD$3),0,IF(AND($DG$3&lt;=CODE(CF32),CODE(CF32)&lt;=$DI$3),0,1)),0)),1)</f>
        <v>0</v>
      </c>
      <c r="FJ32" s="436">
        <f>IF(ISERROR(VLOOKUP(CH32,'環境依存文字（電子入札利用不可）'!$A:$A,1,FALSE))=TRUE,IF(SUBSTITUTE(CH32,"　","")="",0,IF($CV$3&lt;=CODE(CH32),IF(AND($DB$3&lt;=CODE(CH32),CODE(CH32)&lt;=$DD$3),0,IF(AND($DG$3&lt;=CODE(CH32),CODE(CH32)&lt;=$DI$3),0,1)),0)),1)</f>
        <v>0</v>
      </c>
    </row>
    <row r="33" spans="1:167" s="436" customFormat="1" ht="23.25" customHeight="1">
      <c r="C33" s="442"/>
      <c r="D33" s="442"/>
      <c r="E33" s="442"/>
      <c r="F33" s="442"/>
      <c r="G33" s="442"/>
      <c r="H33" s="442"/>
      <c r="I33" s="625"/>
      <c r="J33" s="625"/>
      <c r="K33" s="589"/>
      <c r="L33" s="589"/>
      <c r="M33" s="589"/>
      <c r="N33" s="589"/>
      <c r="O33" s="589"/>
      <c r="P33" s="589"/>
      <c r="Q33" s="589"/>
      <c r="R33" s="589"/>
      <c r="S33" s="590"/>
      <c r="T33" s="590"/>
      <c r="U33" s="590"/>
      <c r="V33" s="590"/>
      <c r="W33" s="590"/>
      <c r="X33" s="591"/>
      <c r="Y33" s="591"/>
      <c r="Z33" s="591"/>
      <c r="AA33" s="590"/>
      <c r="AB33" s="442"/>
      <c r="AC33" s="442"/>
      <c r="AD33" s="442"/>
      <c r="AE33" s="442"/>
      <c r="AF33" s="442"/>
      <c r="AG33" s="592"/>
      <c r="AH33" s="592"/>
      <c r="AI33" s="442"/>
      <c r="AJ33" s="592"/>
      <c r="AK33" s="592"/>
      <c r="AL33" s="442"/>
      <c r="AM33" s="592"/>
      <c r="AN33" s="592"/>
      <c r="AO33" s="442"/>
      <c r="AP33" s="442"/>
      <c r="AQ33" s="442"/>
      <c r="AR33" s="442"/>
      <c r="AS33" s="442"/>
      <c r="AT33" s="442"/>
      <c r="AU33" s="442"/>
      <c r="AV33" s="442"/>
      <c r="AW33" s="442"/>
      <c r="AX33" s="442"/>
      <c r="AY33" s="442"/>
      <c r="AZ33" s="442"/>
      <c r="BA33" s="442"/>
      <c r="BB33" s="442"/>
      <c r="BC33" s="442"/>
      <c r="BD33" s="442"/>
      <c r="BE33" s="442"/>
      <c r="BF33" s="442"/>
      <c r="BG33" s="442"/>
      <c r="BH33" s="442"/>
      <c r="BI33" s="442"/>
      <c r="BJ33" s="442"/>
      <c r="BK33" s="442"/>
      <c r="BL33" s="442"/>
      <c r="BM33" s="442"/>
      <c r="BN33" s="442"/>
      <c r="BO33" s="442"/>
      <c r="BP33" s="442"/>
      <c r="BQ33" s="442"/>
      <c r="BR33" s="442"/>
      <c r="BS33" s="442"/>
      <c r="BT33" s="442"/>
      <c r="BU33" s="442"/>
      <c r="BV33" s="442"/>
      <c r="BW33" s="442"/>
      <c r="BX33" s="442"/>
      <c r="BY33" s="442"/>
      <c r="BZ33" s="442"/>
      <c r="CA33" s="442"/>
      <c r="CB33" s="442"/>
      <c r="CC33" s="442"/>
      <c r="CD33" s="442"/>
      <c r="CE33" s="442"/>
      <c r="CF33" s="442"/>
      <c r="CG33" s="442"/>
      <c r="CH33" s="442"/>
      <c r="CI33" s="442"/>
    </row>
    <row r="34" spans="1:167" s="574" customFormat="1" ht="23.25" customHeight="1" thickBot="1">
      <c r="A34" s="1472" t="s">
        <v>740</v>
      </c>
      <c r="B34" s="1472"/>
      <c r="C34" s="1472"/>
      <c r="D34" s="1472"/>
      <c r="E34" s="1472"/>
      <c r="F34" s="1472"/>
      <c r="G34" s="1472"/>
      <c r="H34" s="1472"/>
      <c r="I34" s="1472"/>
      <c r="J34" s="1472"/>
      <c r="K34" s="1472"/>
      <c r="L34" s="1472"/>
      <c r="M34" s="1472"/>
      <c r="N34" s="1472"/>
      <c r="O34" s="1472"/>
      <c r="P34" s="1472"/>
      <c r="Q34" s="1472"/>
      <c r="R34" s="1472"/>
      <c r="S34" s="1472"/>
      <c r="T34" s="1472"/>
      <c r="U34" s="1472"/>
      <c r="V34" s="1472"/>
      <c r="W34" s="1472"/>
      <c r="X34" s="1472"/>
      <c r="Y34" s="1472"/>
      <c r="Z34" s="1472"/>
      <c r="AA34" s="1472"/>
      <c r="AB34" s="1472"/>
      <c r="AC34" s="1472"/>
      <c r="AD34" s="1472"/>
      <c r="AE34" s="1472"/>
      <c r="AF34" s="1472"/>
      <c r="AG34" s="1472"/>
      <c r="AH34" s="1472"/>
      <c r="AI34" s="1472"/>
      <c r="AJ34" s="1472"/>
      <c r="AK34" s="1472"/>
      <c r="AL34" s="1472"/>
      <c r="AM34" s="1472"/>
      <c r="AN34" s="1472"/>
      <c r="AO34" s="1472"/>
      <c r="AP34" s="1472"/>
      <c r="AQ34" s="1472"/>
      <c r="AR34" s="1472"/>
      <c r="AS34" s="1472"/>
      <c r="AT34" s="1472"/>
      <c r="AU34" s="1472"/>
      <c r="AV34" s="1472"/>
      <c r="AW34" s="1472"/>
      <c r="AX34" s="1472"/>
      <c r="AY34" s="1472"/>
      <c r="AZ34" s="1472"/>
      <c r="BA34" s="1472"/>
      <c r="BB34" s="1472"/>
      <c r="BC34" s="1472"/>
      <c r="BD34" s="1472"/>
      <c r="BE34" s="1472"/>
      <c r="BF34" s="1472"/>
      <c r="BG34" s="1472"/>
      <c r="BH34" s="1472"/>
      <c r="BI34" s="1472"/>
      <c r="BJ34" s="1472"/>
      <c r="BK34" s="1472"/>
    </row>
    <row r="35" spans="1:167" s="574" customFormat="1" ht="23.25" customHeight="1">
      <c r="B35" s="1464"/>
      <c r="C35" s="1459" t="s">
        <v>96</v>
      </c>
      <c r="D35" s="1459"/>
      <c r="E35" s="1459"/>
      <c r="F35" s="1459"/>
      <c r="G35" s="1459"/>
      <c r="H35" s="1459"/>
      <c r="I35" s="1459"/>
      <c r="J35" s="1459"/>
      <c r="K35" s="1466" t="s">
        <v>97</v>
      </c>
      <c r="L35" s="1466"/>
      <c r="M35" s="1466"/>
      <c r="N35" s="1466"/>
      <c r="O35" s="1466"/>
      <c r="P35" s="1466"/>
      <c r="Q35" s="1466"/>
      <c r="R35" s="1466"/>
      <c r="S35" s="1466"/>
      <c r="T35" s="1466"/>
      <c r="U35" s="1466"/>
      <c r="V35" s="1466"/>
      <c r="W35" s="1466"/>
      <c r="X35" s="1466"/>
      <c r="Y35" s="1466"/>
      <c r="Z35" s="1466"/>
      <c r="AA35" s="1466"/>
      <c r="AB35" s="1468" t="s">
        <v>736</v>
      </c>
      <c r="AC35" s="1468"/>
      <c r="AD35" s="1468"/>
      <c r="AE35" s="1468"/>
      <c r="AF35" s="1468"/>
      <c r="AG35" s="1468"/>
      <c r="AH35" s="1468"/>
      <c r="AI35" s="1468"/>
      <c r="AJ35" s="1468"/>
      <c r="AK35" s="1468"/>
      <c r="AL35" s="1468"/>
      <c r="AM35" s="1468"/>
      <c r="AN35" s="1468"/>
      <c r="AO35" s="1468"/>
      <c r="AP35" s="1468"/>
      <c r="AQ35" s="1468"/>
      <c r="AR35" s="1468"/>
      <c r="AS35" s="1468"/>
      <c r="AT35" s="1468"/>
      <c r="AU35" s="1468"/>
      <c r="AV35" s="1468"/>
      <c r="AW35" s="1468"/>
      <c r="AX35" s="1468"/>
      <c r="AY35" s="1468"/>
      <c r="AZ35" s="1468"/>
      <c r="BA35" s="1468"/>
      <c r="BB35" s="1468"/>
      <c r="BC35" s="1468"/>
      <c r="BD35" s="1468"/>
      <c r="BE35" s="1468"/>
      <c r="BF35" s="1468"/>
      <c r="BG35" s="1468"/>
      <c r="BH35" s="1468"/>
      <c r="BI35" s="1468"/>
      <c r="BJ35" s="1468"/>
      <c r="BK35" s="1468"/>
      <c r="BL35" s="1470" t="s">
        <v>30</v>
      </c>
      <c r="BM35" s="1470"/>
      <c r="BN35" s="1470"/>
      <c r="BO35" s="1470"/>
      <c r="BP35" s="1470"/>
      <c r="BQ35" s="1470"/>
      <c r="BR35" s="1470"/>
      <c r="BS35" s="1470"/>
      <c r="BT35" s="1470" t="s">
        <v>737</v>
      </c>
      <c r="BU35" s="1470"/>
      <c r="BV35" s="1470"/>
      <c r="BW35" s="1470"/>
      <c r="BX35" s="1470"/>
      <c r="BY35" s="1470"/>
      <c r="BZ35" s="1470"/>
      <c r="CA35" s="1470"/>
      <c r="CB35" s="1470"/>
      <c r="CC35" s="1470"/>
      <c r="CD35" s="1470"/>
      <c r="CE35" s="1470"/>
      <c r="CF35" s="1470"/>
      <c r="CG35" s="1470"/>
      <c r="CH35" s="1470"/>
      <c r="CI35" s="1482"/>
    </row>
    <row r="36" spans="1:167" s="574" customFormat="1" ht="23.25" customHeight="1" thickBot="1">
      <c r="B36" s="1465"/>
      <c r="C36" s="1462"/>
      <c r="D36" s="1462"/>
      <c r="E36" s="1462"/>
      <c r="F36" s="1462"/>
      <c r="G36" s="1462"/>
      <c r="H36" s="1462"/>
      <c r="I36" s="1462"/>
      <c r="J36" s="1462"/>
      <c r="K36" s="1467"/>
      <c r="L36" s="1467"/>
      <c r="M36" s="1467"/>
      <c r="N36" s="1467"/>
      <c r="O36" s="1467"/>
      <c r="P36" s="1467"/>
      <c r="Q36" s="1467"/>
      <c r="R36" s="1467"/>
      <c r="S36" s="1467"/>
      <c r="T36" s="1467"/>
      <c r="U36" s="1467"/>
      <c r="V36" s="1467"/>
      <c r="W36" s="1467"/>
      <c r="X36" s="1467"/>
      <c r="Y36" s="1467"/>
      <c r="Z36" s="1467"/>
      <c r="AA36" s="1467"/>
      <c r="AB36" s="1469"/>
      <c r="AC36" s="1469"/>
      <c r="AD36" s="1469"/>
      <c r="AE36" s="1469"/>
      <c r="AF36" s="1469"/>
      <c r="AG36" s="1469"/>
      <c r="AH36" s="1469"/>
      <c r="AI36" s="1469"/>
      <c r="AJ36" s="1469"/>
      <c r="AK36" s="1469"/>
      <c r="AL36" s="1469"/>
      <c r="AM36" s="1469"/>
      <c r="AN36" s="1469"/>
      <c r="AO36" s="1469"/>
      <c r="AP36" s="1469"/>
      <c r="AQ36" s="1469"/>
      <c r="AR36" s="1469"/>
      <c r="AS36" s="1469"/>
      <c r="AT36" s="1469"/>
      <c r="AU36" s="1469"/>
      <c r="AV36" s="1469"/>
      <c r="AW36" s="1469"/>
      <c r="AX36" s="1469"/>
      <c r="AY36" s="1469"/>
      <c r="AZ36" s="1469"/>
      <c r="BA36" s="1469"/>
      <c r="BB36" s="1469"/>
      <c r="BC36" s="1469"/>
      <c r="BD36" s="1469"/>
      <c r="BE36" s="1469"/>
      <c r="BF36" s="1469"/>
      <c r="BG36" s="1469"/>
      <c r="BH36" s="1469"/>
      <c r="BI36" s="1469"/>
      <c r="BJ36" s="1469"/>
      <c r="BK36" s="1469"/>
      <c r="BL36" s="1483" t="s">
        <v>738</v>
      </c>
      <c r="BM36" s="1483"/>
      <c r="BN36" s="1483"/>
      <c r="BO36" s="1483"/>
      <c r="BP36" s="1483"/>
      <c r="BQ36" s="1483"/>
      <c r="BR36" s="1483"/>
      <c r="BS36" s="1483"/>
      <c r="BT36" s="1483"/>
      <c r="BU36" s="1483"/>
      <c r="BV36" s="1483"/>
      <c r="BW36" s="1483"/>
      <c r="BX36" s="1483"/>
      <c r="BY36" s="1483"/>
      <c r="BZ36" s="1483"/>
      <c r="CA36" s="1483"/>
      <c r="CB36" s="1483"/>
      <c r="CC36" s="1483"/>
      <c r="CD36" s="1483"/>
      <c r="CE36" s="1483"/>
      <c r="CF36" s="1483"/>
      <c r="CG36" s="1483"/>
      <c r="CH36" s="1483"/>
      <c r="CI36" s="1484"/>
    </row>
    <row r="37" spans="1:167" s="574" customFormat="1" ht="23.25" customHeight="1">
      <c r="B37" s="1450">
        <v>1</v>
      </c>
      <c r="C37" s="1452" t="str">
        <f>+IF(入力シート!F210="","",入力シート!F210)</f>
        <v/>
      </c>
      <c r="D37" s="1452"/>
      <c r="E37" s="1452"/>
      <c r="F37" s="1452"/>
      <c r="G37" s="1452"/>
      <c r="H37" s="1452"/>
      <c r="I37" s="1452"/>
      <c r="J37" s="1452"/>
      <c r="K37" s="364" t="str">
        <f>+IF(入力シート!J210="","",入力シート!J210)</f>
        <v/>
      </c>
      <c r="L37" s="1453" t="str">
        <f>+MID(入力シート!$BI210,入力シート!BI$182,1)</f>
        <v/>
      </c>
      <c r="M37" s="1454"/>
      <c r="N37" s="1455" t="str">
        <f>+MID(入力シート!$BI210,入力シート!BK$182,1)</f>
        <v/>
      </c>
      <c r="O37" s="1456"/>
      <c r="P37" s="1457" t="str">
        <f>+MID(入力シート!$BI210,入力シート!BM$182,1)</f>
        <v/>
      </c>
      <c r="Q37" s="1457"/>
      <c r="R37" s="1448" t="str">
        <f>+MID(入力シート!$BI210,入力シート!BO$182,1)</f>
        <v/>
      </c>
      <c r="S37" s="1448"/>
      <c r="T37" s="1447" t="str">
        <f>+MID(入力シート!$BI210,入力シート!BQ$182,1)</f>
        <v/>
      </c>
      <c r="U37" s="1448"/>
      <c r="V37" s="587" t="str">
        <f>+IF(入力シート!$Q210="","",MID(TEXT(入力シート!$Q210,"00000#"),入力シート!BI$183,1))</f>
        <v/>
      </c>
      <c r="W37" s="579" t="str">
        <f>+IF(入力シート!$Q210="","",MID(TEXT(入力シート!$Q210,"00000#"),入力シート!BJ$183,1))</f>
        <v/>
      </c>
      <c r="X37" s="579" t="str">
        <f>+IF(入力シート!$Q210="","",MID(TEXT(入力シート!$Q210,"00000#"),入力シート!BK$183,1))</f>
        <v/>
      </c>
      <c r="Y37" s="579" t="str">
        <f>+IF(入力シート!$Q210="","",MID(TEXT(入力シート!$Q210,"00000#"),入力シート!BL$183,1))</f>
        <v/>
      </c>
      <c r="Z37" s="579" t="str">
        <f>+IF(入力シート!$Q210="","",MID(TEXT(入力シート!$Q210,"00000#"),入力シート!BM$183,1))</f>
        <v/>
      </c>
      <c r="AA37" s="580" t="str">
        <f>+IF(入力シート!$Q210="","",MID(TEXT(入力シート!$Q210,"00000#"),入力シート!BN$183,1))</f>
        <v/>
      </c>
      <c r="AB37" s="1449" t="str">
        <f>+IF(入力シート!$S210="","",MID(入力シート!$S210,入力シート!BI$181,1))</f>
        <v/>
      </c>
      <c r="AC37" s="1446"/>
      <c r="AD37" s="1480" t="str">
        <f>+IF(入力シート!$S210="","",MID(入力シート!$S210,入力シート!BK$181,1))</f>
        <v/>
      </c>
      <c r="AE37" s="1481"/>
      <c r="AF37" s="1480" t="str">
        <f>+IF(入力シート!$S210="","",MID(入力シート!$S210,入力シート!BM$181,1))</f>
        <v/>
      </c>
      <c r="AG37" s="1481"/>
      <c r="AH37" s="1480" t="str">
        <f>+IF(入力シート!$S210="","",MID(入力シート!$S210,入力シート!BO$181,1))</f>
        <v/>
      </c>
      <c r="AI37" s="1481"/>
      <c r="AJ37" s="1480" t="str">
        <f>+IF(入力シート!$S210="","",MID(入力シート!$S210,入力シート!BQ$181,1))</f>
        <v/>
      </c>
      <c r="AK37" s="1481"/>
      <c r="AL37" s="1480" t="str">
        <f>+IF(入力シート!$S210="","",MID(入力シート!$S210,入力シート!BS$181,1))</f>
        <v/>
      </c>
      <c r="AM37" s="1481"/>
      <c r="AN37" s="1480" t="str">
        <f>+IF(入力シート!$S210="","",MID(入力シート!$S210,入力シート!BU$181,1))</f>
        <v/>
      </c>
      <c r="AO37" s="1481"/>
      <c r="AP37" s="1480" t="str">
        <f>+IF(入力シート!$S210="","",MID(入力シート!$S210,入力シート!BW$181,1))</f>
        <v/>
      </c>
      <c r="AQ37" s="1481"/>
      <c r="AR37" s="1480" t="str">
        <f>+IF(入力シート!$S210="","",MID(入力シート!$S210,入力シート!BY$181,1))</f>
        <v/>
      </c>
      <c r="AS37" s="1481"/>
      <c r="AT37" s="1480" t="str">
        <f>+IF(入力シート!$S210="","",MID(入力シート!$S210,入力シート!CA$181,1))</f>
        <v/>
      </c>
      <c r="AU37" s="1481"/>
      <c r="AV37" s="1480" t="str">
        <f>+IF(入力シート!$S210="","",MID(入力シート!$S210,入力シート!CC$181,1))</f>
        <v/>
      </c>
      <c r="AW37" s="1481"/>
      <c r="AX37" s="1480" t="str">
        <f>+IF(入力シート!$S210="","",MID(入力シート!$S210,入力シート!CE$181,1))</f>
        <v/>
      </c>
      <c r="AY37" s="1481"/>
      <c r="AZ37" s="1480" t="str">
        <f>+IF(入力シート!$S210="","",MID(入力シート!$S210,入力シート!CG$181,1))</f>
        <v/>
      </c>
      <c r="BA37" s="1481"/>
      <c r="BB37" s="1480" t="str">
        <f>+IF(入力シート!$S210="","",MID(入力シート!$S210,入力シート!CI$181,1))</f>
        <v/>
      </c>
      <c r="BC37" s="1481"/>
      <c r="BD37" s="1480" t="str">
        <f>+IF(入力シート!$S210="","",MID(入力シート!$S210,入力シート!CK$181,1))</f>
        <v/>
      </c>
      <c r="BE37" s="1481"/>
      <c r="BF37" s="1480" t="str">
        <f>+IF(入力シート!$S210="","",MID(入力シート!$S210,入力シート!CM$181,1))</f>
        <v/>
      </c>
      <c r="BG37" s="1481"/>
      <c r="BH37" s="1480" t="str">
        <f>+IF(入力シート!$S210="","",MID(入力シート!$S210,入力シート!CO$181,1))</f>
        <v/>
      </c>
      <c r="BI37" s="1481"/>
      <c r="BJ37" s="1478" t="str">
        <f>+IF(入力シート!$S210="","",MID(入力シート!$S210,入力シート!CQ$181,1))</f>
        <v/>
      </c>
      <c r="BK37" s="1479"/>
      <c r="BL37" s="581" t="str">
        <f>+IF(入力シート!$AH210="","",MID(TEXT(入力シート!$AH210,"00#"),入力シート!BI$183,1))</f>
        <v/>
      </c>
      <c r="BM37" s="582" t="str">
        <f>+IF(入力シート!$AH210="","",MID(TEXT(入力シート!$AH210,"00#"),入力シート!BJ$183,1))</f>
        <v/>
      </c>
      <c r="BN37" s="582" t="str">
        <f>+IF(入力シート!$AH210="","",MID(TEXT(入力シート!$AH210,"00#"),入力シート!BK$183,1))</f>
        <v/>
      </c>
      <c r="BO37" s="583" t="s">
        <v>34</v>
      </c>
      <c r="BP37" s="582" t="str">
        <f>+IF(入力シート!$AK210="","",MID(TEXT(入力シート!$AK210,"000#"),入力シート!BI$183,1))</f>
        <v/>
      </c>
      <c r="BQ37" s="582" t="str">
        <f>+IF(入力シート!$AK210="","",MID(TEXT(入力シート!$AK210,"000#"),入力シート!BJ$183,1))</f>
        <v/>
      </c>
      <c r="BR37" s="582" t="str">
        <f>+IF(入力シート!$AK210="","",MID(TEXT(入力シート!$AK210,"000#"),入力シート!BK$183,1))</f>
        <v/>
      </c>
      <c r="BS37" s="582" t="str">
        <f>+IF(入力シート!$AK210="","",MID(TEXT(入力シート!$AK210,"000#"),入力シート!BL$183,1))</f>
        <v/>
      </c>
      <c r="BT37" s="1444" t="str">
        <f>+IF(入力シート!$AM210="","",MID(入力シート!$AM210,入力シート!BI$181,1))</f>
        <v/>
      </c>
      <c r="BU37" s="1445"/>
      <c r="BV37" s="1435" t="str">
        <f>+IF(入力シート!$AM210="","",MID(入力シート!$AM210,入力シート!BK$181,1))</f>
        <v/>
      </c>
      <c r="BW37" s="1436"/>
      <c r="BX37" s="1435" t="str">
        <f>+IF(入力シート!$AM210="","",MID(入力シート!$AM210,入力シート!BM$181,1))</f>
        <v/>
      </c>
      <c r="BY37" s="1436"/>
      <c r="BZ37" s="1437" t="str">
        <f>+IF(入力シート!$AM210="","",MID(入力シート!$AM210,入力シート!BO$181,1))</f>
        <v/>
      </c>
      <c r="CA37" s="1438"/>
      <c r="CB37" s="1435" t="str">
        <f>+IF(入力シート!$AM210="","",MID(入力シート!$AM210,入力シート!BQ$181,1))</f>
        <v/>
      </c>
      <c r="CC37" s="1436"/>
      <c r="CD37" s="1435" t="str">
        <f>+IF(入力シート!$AM210="","",MID(入力シート!$AM210,入力シート!BS$181,1))</f>
        <v/>
      </c>
      <c r="CE37" s="1436"/>
      <c r="CF37" s="1437" t="str">
        <f>+IF(入力シート!$AM210="","",MID(入力シート!$AM210,入力シート!BU$181,1))</f>
        <v/>
      </c>
      <c r="CG37" s="1438"/>
      <c r="CH37" s="1435" t="str">
        <f>+IF(入力シート!$AM210="","",MID(入力シート!$AM210,入力シート!BW$181,1))</f>
        <v/>
      </c>
      <c r="CI37" s="1477"/>
      <c r="DA37" s="436"/>
      <c r="DB37" s="643">
        <f>+SUM(DD37:FV38)</f>
        <v>0</v>
      </c>
      <c r="DC37" s="436"/>
      <c r="DD37" s="436">
        <f>IF(ISERROR(VLOOKUP(AB37,'環境依存文字（電子入札利用不可）'!$A:$A,1,FALSE))=TRUE,IF(SUBSTITUTE(AB37,"　","")="",0,IF($CV$3&lt;=CODE(AB37),IF(AND($DB$3&lt;=CODE(AB37),CODE(AB37)&lt;=$DD$3),0,IF(AND($DG$3&lt;=CODE(AB37),CODE(AB37)&lt;=$DI$3),0,1)),0)),1)</f>
        <v>0</v>
      </c>
      <c r="DE37" s="436"/>
      <c r="DF37" s="436">
        <f>IF(ISERROR(VLOOKUP(AD37,'環境依存文字（電子入札利用不可）'!$A:$A,1,FALSE))=TRUE,IF(SUBSTITUTE(AD37,"　","")="",0,IF($CV$3&lt;=CODE(AD37),IF(AND($DB$3&lt;=CODE(AD37),CODE(AD37)&lt;=$DD$3),0,IF(AND($DG$3&lt;=CODE(AD37),CODE(AD37)&lt;=$DI$3),0,1)),0)),1)</f>
        <v>0</v>
      </c>
      <c r="DG37" s="436"/>
      <c r="DH37" s="436">
        <f>IF(ISERROR(VLOOKUP(AF37,'環境依存文字（電子入札利用不可）'!$A:$A,1,FALSE))=TRUE,IF(SUBSTITUTE(AF37,"　","")="",0,IF($CV$3&lt;=CODE(AF37),IF(AND($DB$3&lt;=CODE(AF37),CODE(AF37)&lt;=$DD$3),0,IF(AND($DG$3&lt;=CODE(AF37),CODE(AF37)&lt;=$DI$3),0,1)),0)),1)</f>
        <v>0</v>
      </c>
      <c r="DI37" s="436"/>
      <c r="DJ37" s="436">
        <f>IF(ISERROR(VLOOKUP(AH37,'環境依存文字（電子入札利用不可）'!$A:$A,1,FALSE))=TRUE,IF(SUBSTITUTE(AH37,"　","")="",0,IF($CV$3&lt;=CODE(AH37),IF(AND($DB$3&lt;=CODE(AH37),CODE(AH37)&lt;=$DD$3),0,IF(AND($DG$3&lt;=CODE(AH37),CODE(AH37)&lt;=$DI$3),0,1)),0)),1)</f>
        <v>0</v>
      </c>
      <c r="DK37" s="436"/>
      <c r="DL37" s="436">
        <f>IF(ISERROR(VLOOKUP(AJ37,'環境依存文字（電子入札利用不可）'!$A:$A,1,FALSE))=TRUE,IF(SUBSTITUTE(AJ37,"　","")="",0,IF($CV$3&lt;=CODE(AJ37),IF(AND($DB$3&lt;=CODE(AJ37),CODE(AJ37)&lt;=$DD$3),0,IF(AND($DG$3&lt;=CODE(AJ37),CODE(AJ37)&lt;=$DI$3),0,1)),0)),1)</f>
        <v>0</v>
      </c>
      <c r="DM37" s="436"/>
      <c r="DN37" s="436">
        <f>IF(ISERROR(VLOOKUP(AL37,'環境依存文字（電子入札利用不可）'!$A:$A,1,FALSE))=TRUE,IF(SUBSTITUTE(AL37,"　","")="",0,IF($CV$3&lt;=CODE(AL37),IF(AND($DB$3&lt;=CODE(AL37),CODE(AL37)&lt;=$DD$3),0,IF(AND($DG$3&lt;=CODE(AL37),CODE(AL37)&lt;=$DI$3),0,1)),0)),1)</f>
        <v>0</v>
      </c>
      <c r="DO37" s="436"/>
      <c r="DP37" s="436">
        <f>IF(ISERROR(VLOOKUP(AN37,'環境依存文字（電子入札利用不可）'!$A:$A,1,FALSE))=TRUE,IF(SUBSTITUTE(AN37,"　","")="",0,IF($CV$3&lt;=CODE(AN37),IF(AND($DB$3&lt;=CODE(AN37),CODE(AN37)&lt;=$DD$3),0,IF(AND($DG$3&lt;=CODE(AN37),CODE(AN37)&lt;=$DI$3),0,1)),0)),1)</f>
        <v>0</v>
      </c>
      <c r="DQ37" s="436"/>
      <c r="DR37" s="436">
        <f>IF(ISERROR(VLOOKUP(AP37,'環境依存文字（電子入札利用不可）'!$A:$A,1,FALSE))=TRUE,IF(SUBSTITUTE(AP37,"　","")="",0,IF($CV$3&lt;=CODE(AP37),IF(AND($DB$3&lt;=CODE(AP37),CODE(AP37)&lt;=$DD$3),0,IF(AND($DG$3&lt;=CODE(AP37),CODE(AP37)&lt;=$DI$3),0,1)),0)),1)</f>
        <v>0</v>
      </c>
      <c r="DS37" s="436"/>
      <c r="DT37" s="436">
        <f>IF(ISERROR(VLOOKUP(AR37,'環境依存文字（電子入札利用不可）'!$A:$A,1,FALSE))=TRUE,IF(SUBSTITUTE(AR37,"　","")="",0,IF($CV$3&lt;=CODE(AR37),IF(AND($DB$3&lt;=CODE(AR37),CODE(AR37)&lt;=$DD$3),0,IF(AND($DG$3&lt;=CODE(AR37),CODE(AR37)&lt;=$DI$3),0,1)),0)),1)</f>
        <v>0</v>
      </c>
      <c r="DU37" s="436"/>
      <c r="DV37" s="436">
        <f>IF(ISERROR(VLOOKUP(AT37,'環境依存文字（電子入札利用不可）'!$A:$A,1,FALSE))=TRUE,IF(SUBSTITUTE(AT37,"　","")="",0,IF($CV$3&lt;=CODE(AT37),IF(AND($DB$3&lt;=CODE(AT37),CODE(AT37)&lt;=$DD$3),0,IF(AND($DG$3&lt;=CODE(AT37),CODE(AT37)&lt;=$DI$3),0,1)),0)),1)</f>
        <v>0</v>
      </c>
      <c r="DW37" s="436"/>
      <c r="DX37" s="436">
        <f>IF(ISERROR(VLOOKUP(AV37,'環境依存文字（電子入札利用不可）'!$A:$A,1,FALSE))=TRUE,IF(SUBSTITUTE(AV37,"　","")="",0,IF($CV$3&lt;=CODE(AV37),IF(AND($DB$3&lt;=CODE(AV37),CODE(AV37)&lt;=$DD$3),0,IF(AND($DG$3&lt;=CODE(AV37),CODE(AV37)&lt;=$DI$3),0,1)),0)),1)</f>
        <v>0</v>
      </c>
      <c r="DY37" s="436"/>
      <c r="DZ37" s="436">
        <f>IF(ISERROR(VLOOKUP(AX37,'環境依存文字（電子入札利用不可）'!$A:$A,1,FALSE))=TRUE,IF(SUBSTITUTE(AX37,"　","")="",0,IF($CV$3&lt;=CODE(AX37),IF(AND($DB$3&lt;=CODE(AX37),CODE(AX37)&lt;=$DD$3),0,IF(AND($DG$3&lt;=CODE(AX37),CODE(AX37)&lt;=$DI$3),0,1)),0)),1)</f>
        <v>0</v>
      </c>
      <c r="EA37" s="436"/>
      <c r="EB37" s="436">
        <f>IF(ISERROR(VLOOKUP(AZ37,'環境依存文字（電子入札利用不可）'!$A:$A,1,FALSE))=TRUE,IF(SUBSTITUTE(AZ37,"　","")="",0,IF($CV$3&lt;=CODE(AZ37),IF(AND($DB$3&lt;=CODE(AZ37),CODE(AZ37)&lt;=$DD$3),0,IF(AND($DG$3&lt;=CODE(AZ37),CODE(AZ37)&lt;=$DI$3),0,1)),0)),1)</f>
        <v>0</v>
      </c>
      <c r="EC37" s="436"/>
      <c r="ED37" s="436">
        <f>IF(ISERROR(VLOOKUP(BB37,'環境依存文字（電子入札利用不可）'!$A:$A,1,FALSE))=TRUE,IF(SUBSTITUTE(BB37,"　","")="",0,IF($CV$3&lt;=CODE(BB37),IF(AND($DB$3&lt;=CODE(BB37),CODE(BB37)&lt;=$DD$3),0,IF(AND($DG$3&lt;=CODE(BB37),CODE(BB37)&lt;=$DI$3),0,1)),0)),1)</f>
        <v>0</v>
      </c>
      <c r="EE37" s="436"/>
      <c r="EF37" s="436">
        <f>IF(ISERROR(VLOOKUP(BD37,'環境依存文字（電子入札利用不可）'!$A:$A,1,FALSE))=TRUE,IF(SUBSTITUTE(BD37,"　","")="",0,IF($CV$3&lt;=CODE(BD37),IF(AND($DB$3&lt;=CODE(BD37),CODE(BD37)&lt;=$DD$3),0,IF(AND($DG$3&lt;=CODE(BD37),CODE(BD37)&lt;=$DI$3),0,1)),0)),1)</f>
        <v>0</v>
      </c>
      <c r="EG37" s="436"/>
      <c r="EH37" s="436">
        <f>IF(ISERROR(VLOOKUP(BF37,'環境依存文字（電子入札利用不可）'!$A:$A,1,FALSE))=TRUE,IF(SUBSTITUTE(BF37,"　","")="",0,IF($CV$3&lt;=CODE(BF37),IF(AND($DB$3&lt;=CODE(BF37),CODE(BF37)&lt;=$DD$3),0,IF(AND($DG$3&lt;=CODE(BF37),CODE(BF37)&lt;=$DI$3),0,1)),0)),1)</f>
        <v>0</v>
      </c>
      <c r="EI37" s="436"/>
      <c r="EJ37" s="436">
        <f>IF(ISERROR(VLOOKUP(BH37,'環境依存文字（電子入札利用不可）'!$A:$A,1,FALSE))=TRUE,IF(SUBSTITUTE(BH37,"　","")="",0,IF($CV$3&lt;=CODE(BH37),IF(AND($DB$3&lt;=CODE(BH37),CODE(BH37)&lt;=$DD$3),0,IF(AND($DG$3&lt;=CODE(BH37),CODE(BH37)&lt;=$DI$3),0,1)),0)),1)</f>
        <v>0</v>
      </c>
      <c r="EK37" s="436"/>
      <c r="EL37" s="436">
        <f>IF(ISERROR(VLOOKUP(BJ37,'環境依存文字（電子入札利用不可）'!$A:$A,1,FALSE))=TRUE,IF(SUBSTITUTE(BJ37,"　","")="",0,IF($CV$3&lt;=CODE(BJ37),IF(AND($DB$3&lt;=CODE(BJ37),CODE(BJ37)&lt;=$DD$3),0,IF(AND($DG$3&lt;=CODE(BJ37),CODE(BJ37)&lt;=$DI$3),0,1)),0)),1)</f>
        <v>0</v>
      </c>
      <c r="EM37" s="436"/>
      <c r="EN37" s="436">
        <f>IF(ISERROR(VLOOKUP(BT37,'環境依存文字（電子入札利用不可）'!$A:$A,1,FALSE))=TRUE,IF(SUBSTITUTE(BT37,"　","")="",0,IF($CV$3&lt;=CODE(BT37),IF(AND($DB$3&lt;=CODE(BT37),CODE(BT37)&lt;=$DD$3),0,IF(AND($DG$3&lt;=CODE(BT37),CODE(BT37)&lt;=$DI$3),0,1)),0)),1)</f>
        <v>0</v>
      </c>
      <c r="EO37" s="436"/>
      <c r="EP37" s="436">
        <f>IF(ISERROR(VLOOKUP(BV37,'環境依存文字（電子入札利用不可）'!$A:$A,1,FALSE))=TRUE,IF(SUBSTITUTE(BV37,"　","")="",0,IF($CV$3&lt;=CODE(BV37),IF(AND($DB$3&lt;=CODE(BV37),CODE(BV37)&lt;=$DD$3),0,IF(AND($DG$3&lt;=CODE(BV37),CODE(BV37)&lt;=$DI$3),0,1)),0)),1)</f>
        <v>0</v>
      </c>
      <c r="EQ37" s="436"/>
      <c r="ER37" s="436">
        <f>IF(ISERROR(VLOOKUP(BX37,'環境依存文字（電子入札利用不可）'!$A:$A,1,FALSE))=TRUE,IF(SUBSTITUTE(BX37,"　","")="",0,IF($CV$3&lt;=CODE(BX37),IF(AND($DB$3&lt;=CODE(BX37),CODE(BX37)&lt;=$DD$3),0,IF(AND($DG$3&lt;=CODE(BX37),CODE(BX37)&lt;=$DI$3),0,1)),0)),1)</f>
        <v>0</v>
      </c>
      <c r="ES37" s="436"/>
      <c r="ET37" s="436">
        <f>IF(ISERROR(VLOOKUP(BZ37,'環境依存文字（電子入札利用不可）'!$A:$A,1,FALSE))=TRUE,IF(SUBSTITUTE(BZ37,"　","")="",0,IF($CV$3&lt;=CODE(BZ37),IF(AND($DB$3&lt;=CODE(BZ37),CODE(BZ37)&lt;=$DD$3),0,IF(AND($DG$3&lt;=CODE(BZ37),CODE(BZ37)&lt;=$DI$3),0,1)),0)),1)</f>
        <v>0</v>
      </c>
      <c r="EU37" s="436"/>
      <c r="EV37" s="436">
        <f>IF(ISERROR(VLOOKUP(CB37,'環境依存文字（電子入札利用不可）'!$A:$A,1,FALSE))=TRUE,IF(SUBSTITUTE(CB37,"　","")="",0,IF($CV$3&lt;=CODE(CB37),IF(AND($DB$3&lt;=CODE(CB37),CODE(CB37)&lt;=$DD$3),0,IF(AND($DG$3&lt;=CODE(CB37),CODE(CB37)&lt;=$DI$3),0,1)),0)),1)</f>
        <v>0</v>
      </c>
      <c r="EW37" s="436"/>
      <c r="EX37" s="436">
        <f>IF(ISERROR(VLOOKUP(CD37,'環境依存文字（電子入札利用不可）'!$A:$A,1,FALSE))=TRUE,IF(SUBSTITUTE(CD37,"　","")="",0,IF($CV$3&lt;=CODE(CD37),IF(AND($DB$3&lt;=CODE(CD37),CODE(CD37)&lt;=$DD$3),0,IF(AND($DG$3&lt;=CODE(CD37),CODE(CD37)&lt;=$DI$3),0,1)),0)),1)</f>
        <v>0</v>
      </c>
      <c r="EY37" s="436"/>
      <c r="EZ37" s="436">
        <f>IF(ISERROR(VLOOKUP(CF37,'環境依存文字（電子入札利用不可）'!$A:$A,1,FALSE))=TRUE,IF(SUBSTITUTE(CF37,"　","")="",0,IF($CV$3&lt;=CODE(CF37),IF(AND($DB$3&lt;=CODE(CF37),CODE(CF37)&lt;=$DD$3),0,IF(AND($DG$3&lt;=CODE(CF37),CODE(CF37)&lt;=$DI$3),0,1)),0)),1)</f>
        <v>0</v>
      </c>
      <c r="FA37" s="436"/>
      <c r="FB37" s="436">
        <f>IF(ISERROR(VLOOKUP(CH37,'環境依存文字（電子入札利用不可）'!$A:$A,1,FALSE))=TRUE,IF(SUBSTITUTE(CH37,"　","")="",0,IF($CV$3&lt;=CODE(CH37),IF(AND($DB$3&lt;=CODE(CH37),CODE(CH37)&lt;=$DD$3),0,IF(AND($DG$3&lt;=CODE(CH37),CODE(CH37)&lt;=$DI$3),0,1)),0)),1)</f>
        <v>0</v>
      </c>
      <c r="FC37" s="436"/>
      <c r="FD37" s="436"/>
      <c r="FE37" s="436"/>
      <c r="FF37" s="436"/>
      <c r="FG37" s="436"/>
      <c r="FH37" s="436"/>
      <c r="FI37" s="436"/>
      <c r="FJ37" s="436"/>
    </row>
    <row r="38" spans="1:167" s="436" customFormat="1" ht="23.25" customHeight="1" thickBot="1">
      <c r="B38" s="1451"/>
      <c r="C38" s="1428" t="str">
        <f>+IF(入力シート!F211="","",入力シート!F211)</f>
        <v/>
      </c>
      <c r="D38" s="1428"/>
      <c r="E38" s="1428"/>
      <c r="F38" s="1428"/>
      <c r="G38" s="1428"/>
      <c r="H38" s="1428"/>
      <c r="I38" s="1428"/>
      <c r="J38" s="1428"/>
      <c r="K38" s="362" t="str">
        <f>+IF(入力シート!J211="","",入力シート!J211)</f>
        <v/>
      </c>
      <c r="L38" s="1429" t="str">
        <f>+MID(入力シート!$BI211,入力シート!BI$182,1)</f>
        <v/>
      </c>
      <c r="M38" s="1430"/>
      <c r="N38" s="1431" t="str">
        <f>+MID(入力シート!$BI211,入力シート!BK$182,1)</f>
        <v/>
      </c>
      <c r="O38" s="1432"/>
      <c r="P38" s="1432" t="str">
        <f>+MID(入力シート!$BI211,入力シート!BM$182,1)</f>
        <v/>
      </c>
      <c r="Q38" s="1432"/>
      <c r="R38" s="1433" t="str">
        <f>+MID(入力シート!$BI211,入力シート!BO$182,1)</f>
        <v/>
      </c>
      <c r="S38" s="1434"/>
      <c r="T38" s="1429" t="str">
        <f>+MID(入力シート!$BI211,入力シート!BQ$182,1)</f>
        <v/>
      </c>
      <c r="U38" s="1430"/>
      <c r="V38" s="584" t="str">
        <f>+IF(入力シート!$Q211="","",MID(TEXT(入力シート!$Q211,"00000#"),入力シート!BI$183,1))</f>
        <v/>
      </c>
      <c r="W38" s="585" t="str">
        <f>+IF(入力シート!$Q211="","",MID(TEXT(入力シート!$Q211,"00000#"),入力シート!BJ$183,1))</f>
        <v/>
      </c>
      <c r="X38" s="585" t="str">
        <f>+IF(入力シート!$Q211="","",MID(TEXT(入力シート!$Q211,"00000#"),入力シート!BK$183,1))</f>
        <v/>
      </c>
      <c r="Y38" s="585" t="str">
        <f>+IF(入力シート!$Q211="","",MID(TEXT(入力シート!$Q211,"00000#"),入力シート!BL$183,1))</f>
        <v/>
      </c>
      <c r="Z38" s="585" t="str">
        <f>+IF(入力シート!$Q211="","",MID(TEXT(入力シート!$Q211,"00000#"),入力シート!BM$183,1))</f>
        <v/>
      </c>
      <c r="AA38" s="586" t="str">
        <f>+IF(入力シート!$Q211="","",MID(TEXT(入力シート!$Q211,"00000#"),入力シート!BN$183,1))</f>
        <v/>
      </c>
      <c r="AB38" s="1424" t="str">
        <f>+IF(入力シート!$S210="","",MID(入力シート!$S210,入力シート!CS$181,1))</f>
        <v/>
      </c>
      <c r="AC38" s="1421"/>
      <c r="AD38" s="1473" t="str">
        <f>+IF(入力シート!$S210="","",MID(入力シート!$S210,入力シート!CU$181,1))</f>
        <v/>
      </c>
      <c r="AE38" s="1474"/>
      <c r="AF38" s="1473" t="str">
        <f>+IF(入力シート!$S210="","",MID(入力シート!$S210,入力シート!CW$181,1))</f>
        <v/>
      </c>
      <c r="AG38" s="1474"/>
      <c r="AH38" s="1473" t="str">
        <f>+IF(入力シート!$S210="","",MID(入力シート!$S210,入力シート!CY$181,1))</f>
        <v/>
      </c>
      <c r="AI38" s="1474"/>
      <c r="AJ38" s="1473" t="str">
        <f>+IF(入力シート!$S210="","",MID(入力シート!$S210,入力シート!DA$181,1))</f>
        <v/>
      </c>
      <c r="AK38" s="1474"/>
      <c r="AL38" s="1473" t="str">
        <f>+IF(入力シート!$S210="","",MID(入力シート!$S210,入力シート!DC$181,1))</f>
        <v/>
      </c>
      <c r="AM38" s="1474"/>
      <c r="AN38" s="1473" t="str">
        <f>+IF(入力シート!$S210="","",MID(入力シート!$S210,入力シート!DE$181,1))</f>
        <v/>
      </c>
      <c r="AO38" s="1474"/>
      <c r="AP38" s="1473" t="str">
        <f>+IF(入力シート!$S210="","",MID(入力シート!$S210,入力シート!DG$181,1))</f>
        <v/>
      </c>
      <c r="AQ38" s="1474"/>
      <c r="AR38" s="1473" t="str">
        <f>+IF(入力シート!$S210="","",MID(入力シート!$S210,入力シート!DI$181,1))</f>
        <v/>
      </c>
      <c r="AS38" s="1474"/>
      <c r="AT38" s="1473" t="str">
        <f>+IF(入力シート!$S210="","",MID(入力シート!$S210,入力シート!DK$181,1))</f>
        <v/>
      </c>
      <c r="AU38" s="1474"/>
      <c r="AV38" s="1473" t="str">
        <f>+IF(入力シート!$S210="","",MID(入力シート!$S210,入力シート!DM$181,1))</f>
        <v/>
      </c>
      <c r="AW38" s="1474"/>
      <c r="AX38" s="1473" t="str">
        <f>+IF(入力シート!$S210="","",MID(入力シート!$S210,入力シート!DO$181,1))</f>
        <v/>
      </c>
      <c r="AY38" s="1474"/>
      <c r="AZ38" s="1473" t="str">
        <f>+IF(入力シート!$S210="","",MID(入力シート!$S210,入力シート!DQ$181,1))</f>
        <v/>
      </c>
      <c r="BA38" s="1474"/>
      <c r="BB38" s="1473" t="str">
        <f>+IF(入力シート!$S210="","",MID(入力シート!$S210,入力シート!DS$181,1))</f>
        <v/>
      </c>
      <c r="BC38" s="1474"/>
      <c r="BD38" s="1473" t="str">
        <f>+IF(入力シート!$S210="","",MID(入力シート!$S210,入力シート!DU$181,1))</f>
        <v/>
      </c>
      <c r="BE38" s="1474"/>
      <c r="BF38" s="1473" t="str">
        <f>+IF(入力シート!$S210="","",MID(入力シート!$S210,入力シート!DW$181,1))</f>
        <v/>
      </c>
      <c r="BG38" s="1474"/>
      <c r="BH38" s="1473" t="str">
        <f>+IF(入力シート!$S210="","",MID(入力シート!$S210,入力シート!DY$181,1))</f>
        <v/>
      </c>
      <c r="BI38" s="1474"/>
      <c r="BJ38" s="1475" t="str">
        <f>+IF(入力シート!$S210="","",MID(入力シート!$S210,入力シート!EA$181,1))</f>
        <v/>
      </c>
      <c r="BK38" s="1476"/>
      <c r="BL38" s="1417" t="str">
        <f>+IF(入力シート!$BJ210="","",MID(入力シート!$BJ210,入力シート!BI$181,1))</f>
        <v>　</v>
      </c>
      <c r="BM38" s="1418"/>
      <c r="BN38" s="1413" t="str">
        <f>+IF(入力シート!$BJ210="","",MID(入力シート!$BJ210,入力シート!BK$181,1))</f>
        <v/>
      </c>
      <c r="BO38" s="1414"/>
      <c r="BP38" s="1419" t="str">
        <f>+IF(入力シート!$BJ210="","",MID(入力シート!$BJ210,入力シート!BM$181,1))</f>
        <v/>
      </c>
      <c r="BQ38" s="1420"/>
      <c r="BR38" s="1413" t="str">
        <f>+IF(入力シート!$BJ210="","",MID(入力シート!$BJ210,入力シート!BO$181,1))</f>
        <v/>
      </c>
      <c r="BS38" s="1414"/>
      <c r="BT38" s="1413" t="str">
        <f>+IF(入力シート!$BJ210="","",MID(入力シート!$BJ210,入力シート!BQ$181,1))</f>
        <v/>
      </c>
      <c r="BU38" s="1414"/>
      <c r="BV38" s="1419" t="str">
        <f>+IF(入力シート!$BJ210="","",MID(入力シート!$BJ210,入力シート!BS$181,1))</f>
        <v/>
      </c>
      <c r="BW38" s="1420"/>
      <c r="BX38" s="1413" t="str">
        <f>+IF(入力シート!$BJ210="","",MID(入力シート!$BJ210,入力シート!BU$181,1))</f>
        <v/>
      </c>
      <c r="BY38" s="1414"/>
      <c r="BZ38" s="1413" t="str">
        <f>+IF(入力シート!$BJ210="","",MID(入力シート!$BJ210,入力シート!BW$181,1))</f>
        <v/>
      </c>
      <c r="CA38" s="1414"/>
      <c r="CB38" s="1413" t="str">
        <f>+IF(入力シート!$BJ210="","",MID(入力シート!$BJ210,入力シート!BY$181,1))</f>
        <v/>
      </c>
      <c r="CC38" s="1414"/>
      <c r="CD38" s="1413" t="str">
        <f>+IF(入力シート!$BJ210="","",MID(入力シート!$BJ210,入力シート!CA$181,1))</f>
        <v/>
      </c>
      <c r="CE38" s="1414"/>
      <c r="CF38" s="1413" t="str">
        <f>+IF(入力シート!$BJ210="","",MID(入力シート!$BJ210,入力シート!CC$181,1))</f>
        <v/>
      </c>
      <c r="CG38" s="1414"/>
      <c r="CH38" s="1413" t="str">
        <f>+IF(入力シート!$BJ210="","",MID(入力シート!$BJ210,入力シート!CE$181,1))</f>
        <v/>
      </c>
      <c r="CI38" s="1471"/>
      <c r="DD38" s="436">
        <f>IF(ISERROR(VLOOKUP(AB38,'環境依存文字（電子入札利用不可）'!$A:$A,1,FALSE))=TRUE,IF(SUBSTITUTE(AB38,"　","")="",0,IF($CV$3&lt;=CODE(AB38),IF(AND($DB$3&lt;=CODE(AB38),CODE(AB38)&lt;=$DD$3),0,IF(AND($DG$3&lt;=CODE(AB38),CODE(AB38)&lt;=$DI$3),0,1)),0)),1)</f>
        <v>0</v>
      </c>
      <c r="DF38" s="436">
        <f>IF(ISERROR(VLOOKUP(AD38,'環境依存文字（電子入札利用不可）'!$A:$A,1,FALSE))=TRUE,IF(SUBSTITUTE(AD38,"　","")="",0,IF($CV$3&lt;=CODE(AD38),IF(AND($DB$3&lt;=CODE(AD38),CODE(AD38)&lt;=$DD$3),0,IF(AND($DG$3&lt;=CODE(AD38),CODE(AD38)&lt;=$DI$3),0,1)),0)),1)</f>
        <v>0</v>
      </c>
      <c r="DH38" s="436">
        <f>IF(ISERROR(VLOOKUP(AF38,'環境依存文字（電子入札利用不可）'!$A:$A,1,FALSE))=TRUE,IF(SUBSTITUTE(AF38,"　","")="",0,IF($CV$3&lt;=CODE(AF38),IF(AND($DB$3&lt;=CODE(AF38),CODE(AF38)&lt;=$DD$3),0,IF(AND($DG$3&lt;=CODE(AF38),CODE(AF38)&lt;=$DI$3),0,1)),0)),1)</f>
        <v>0</v>
      </c>
      <c r="DJ38" s="436">
        <f>IF(ISERROR(VLOOKUP(AH38,'環境依存文字（電子入札利用不可）'!$A:$A,1,FALSE))=TRUE,IF(SUBSTITUTE(AH38,"　","")="",0,IF($CV$3&lt;=CODE(AH38),IF(AND($DB$3&lt;=CODE(AH38),CODE(AH38)&lt;=$DD$3),0,IF(AND($DG$3&lt;=CODE(AH38),CODE(AH38)&lt;=$DI$3),0,1)),0)),1)</f>
        <v>0</v>
      </c>
      <c r="DL38" s="436">
        <f>IF(ISERROR(VLOOKUP(AJ38,'環境依存文字（電子入札利用不可）'!$A:$A,1,FALSE))=TRUE,IF(SUBSTITUTE(AJ38,"　","")="",0,IF($CV$3&lt;=CODE(AJ38),IF(AND($DB$3&lt;=CODE(AJ38),CODE(AJ38)&lt;=$DD$3),0,IF(AND($DG$3&lt;=CODE(AJ38),CODE(AJ38)&lt;=$DI$3),0,1)),0)),1)</f>
        <v>0</v>
      </c>
      <c r="DN38" s="436">
        <f>IF(ISERROR(VLOOKUP(AL38,'環境依存文字（電子入札利用不可）'!$A:$A,1,FALSE))=TRUE,IF(SUBSTITUTE(AL38,"　","")="",0,IF($CV$3&lt;=CODE(AL38),IF(AND($DB$3&lt;=CODE(AL38),CODE(AL38)&lt;=$DD$3),0,IF(AND($DG$3&lt;=CODE(AL38),CODE(AL38)&lt;=$DI$3),0,1)),0)),1)</f>
        <v>0</v>
      </c>
      <c r="DP38" s="436">
        <f>IF(ISERROR(VLOOKUP(AN38,'環境依存文字（電子入札利用不可）'!$A:$A,1,FALSE))=TRUE,IF(SUBSTITUTE(AN38,"　","")="",0,IF($CV$3&lt;=CODE(AN38),IF(AND($DB$3&lt;=CODE(AN38),CODE(AN38)&lt;=$DD$3),0,IF(AND($DG$3&lt;=CODE(AN38),CODE(AN38)&lt;=$DI$3),0,1)),0)),1)</f>
        <v>0</v>
      </c>
      <c r="DR38" s="436">
        <f>IF(ISERROR(VLOOKUP(AP38,'環境依存文字（電子入札利用不可）'!$A:$A,1,FALSE))=TRUE,IF(SUBSTITUTE(AP38,"　","")="",0,IF($CV$3&lt;=CODE(AP38),IF(AND($DB$3&lt;=CODE(AP38),CODE(AP38)&lt;=$DD$3),0,IF(AND($DG$3&lt;=CODE(AP38),CODE(AP38)&lt;=$DI$3),0,1)),0)),1)</f>
        <v>0</v>
      </c>
      <c r="DT38" s="436">
        <f>IF(ISERROR(VLOOKUP(AR38,'環境依存文字（電子入札利用不可）'!$A:$A,1,FALSE))=TRUE,IF(SUBSTITUTE(AR38,"　","")="",0,IF($CV$3&lt;=CODE(AR38),IF(AND($DB$3&lt;=CODE(AR38),CODE(AR38)&lt;=$DD$3),0,IF(AND($DG$3&lt;=CODE(AR38),CODE(AR38)&lt;=$DI$3),0,1)),0)),1)</f>
        <v>0</v>
      </c>
      <c r="DV38" s="436">
        <f>IF(ISERROR(VLOOKUP(AT38,'環境依存文字（電子入札利用不可）'!$A:$A,1,FALSE))=TRUE,IF(SUBSTITUTE(AT38,"　","")="",0,IF($CV$3&lt;=CODE(AT38),IF(AND($DB$3&lt;=CODE(AT38),CODE(AT38)&lt;=$DD$3),0,IF(AND($DG$3&lt;=CODE(AT38),CODE(AT38)&lt;=$DI$3),0,1)),0)),1)</f>
        <v>0</v>
      </c>
      <c r="DX38" s="436">
        <f>IF(ISERROR(VLOOKUP(AV38,'環境依存文字（電子入札利用不可）'!$A:$A,1,FALSE))=TRUE,IF(SUBSTITUTE(AV38,"　","")="",0,IF($CV$3&lt;=CODE(AV38),IF(AND($DB$3&lt;=CODE(AV38),CODE(AV38)&lt;=$DD$3),0,IF(AND($DG$3&lt;=CODE(AV38),CODE(AV38)&lt;=$DI$3),0,1)),0)),1)</f>
        <v>0</v>
      </c>
      <c r="DZ38" s="436">
        <f>IF(ISERROR(VLOOKUP(AX38,'環境依存文字（電子入札利用不可）'!$A:$A,1,FALSE))=TRUE,IF(SUBSTITUTE(AX38,"　","")="",0,IF($CV$3&lt;=CODE(AX38),IF(AND($DB$3&lt;=CODE(AX38),CODE(AX38)&lt;=$DD$3),0,IF(AND($DG$3&lt;=CODE(AX38),CODE(AX38)&lt;=$DI$3),0,1)),0)),1)</f>
        <v>0</v>
      </c>
      <c r="EB38" s="436">
        <f>IF(ISERROR(VLOOKUP(AZ38,'環境依存文字（電子入札利用不可）'!$A:$A,1,FALSE))=TRUE,IF(SUBSTITUTE(AZ38,"　","")="",0,IF($CV$3&lt;=CODE(AZ38),IF(AND($DB$3&lt;=CODE(AZ38),CODE(AZ38)&lt;=$DD$3),0,IF(AND($DG$3&lt;=CODE(AZ38),CODE(AZ38)&lt;=$DI$3),0,1)),0)),1)</f>
        <v>0</v>
      </c>
      <c r="ED38" s="436">
        <f>IF(ISERROR(VLOOKUP(BB38,'環境依存文字（電子入札利用不可）'!$A:$A,1,FALSE))=TRUE,IF(SUBSTITUTE(BB38,"　","")="",0,IF($CV$3&lt;=CODE(BB38),IF(AND($DB$3&lt;=CODE(BB38),CODE(BB38)&lt;=$DD$3),0,IF(AND($DG$3&lt;=CODE(BB38),CODE(BB38)&lt;=$DI$3),0,1)),0)),1)</f>
        <v>0</v>
      </c>
      <c r="EF38" s="436">
        <f>IF(ISERROR(VLOOKUP(BD38,'環境依存文字（電子入札利用不可）'!$A:$A,1,FALSE))=TRUE,IF(SUBSTITUTE(BD38,"　","")="",0,IF($CV$3&lt;=CODE(BD38),IF(AND($DB$3&lt;=CODE(BD38),CODE(BD38)&lt;=$DD$3),0,IF(AND($DG$3&lt;=CODE(BD38),CODE(BD38)&lt;=$DI$3),0,1)),0)),1)</f>
        <v>0</v>
      </c>
      <c r="EH38" s="436">
        <f>IF(ISERROR(VLOOKUP(BF38,'環境依存文字（電子入札利用不可）'!$A:$A,1,FALSE))=TRUE,IF(SUBSTITUTE(BF38,"　","")="",0,IF($CV$3&lt;=CODE(BF38),IF(AND($DB$3&lt;=CODE(BF38),CODE(BF38)&lt;=$DD$3),0,IF(AND($DG$3&lt;=CODE(BF38),CODE(BF38)&lt;=$DI$3),0,1)),0)),1)</f>
        <v>0</v>
      </c>
      <c r="EJ38" s="436">
        <f>IF(ISERROR(VLOOKUP(BH38,'環境依存文字（電子入札利用不可）'!$A:$A,1,FALSE))=TRUE,IF(SUBSTITUTE(BH38,"　","")="",0,IF($CV$3&lt;=CODE(BH38),IF(AND($DB$3&lt;=CODE(BH38),CODE(BH38)&lt;=$DD$3),0,IF(AND($DG$3&lt;=CODE(BH38),CODE(BH38)&lt;=$DI$3),0,1)),0)),1)</f>
        <v>0</v>
      </c>
      <c r="EL38" s="436">
        <f>IF(ISERROR(VLOOKUP(BJ38,'環境依存文字（電子入札利用不可）'!$A:$A,1,FALSE))=TRUE,IF(SUBSTITUTE(BJ38,"　","")="",0,IF($CV$3&lt;=CODE(BJ38),IF(AND($DB$3&lt;=CODE(BJ38),CODE(BJ38)&lt;=$DD$3),0,IF(AND($DG$3&lt;=CODE(BJ38),CODE(BJ38)&lt;=$DI$3),0,1)),0)),1)</f>
        <v>0</v>
      </c>
      <c r="EN38" s="436">
        <f>IF(ISERROR(VLOOKUP(BL38,'環境依存文字（電子入札利用不可）'!$A:$A,1,FALSE))=TRUE,IF(SUBSTITUTE(BL38,"　","")="",0,IF($CV$3&lt;=CODE(BL38),IF(AND($DB$3&lt;=CODE(BL38),CODE(BL38)&lt;=$DD$3),0,IF(AND($DG$3&lt;=CODE(BL38),CODE(BL38)&lt;=$DI$3),0,1)),0)),1)</f>
        <v>0</v>
      </c>
      <c r="EP38" s="436">
        <f>IF(ISERROR(VLOOKUP(BN38,'環境依存文字（電子入札利用不可）'!$A:$A,1,FALSE))=TRUE,IF(SUBSTITUTE(BN38,"　","")="",0,IF($CV$3&lt;=CODE(BN38),IF(AND($DB$3&lt;=CODE(BN38),CODE(BN38)&lt;=$DD$3),0,IF(AND($DG$3&lt;=CODE(BN38),CODE(BN38)&lt;=$DI$3),0,1)),0)),1)</f>
        <v>0</v>
      </c>
      <c r="ER38" s="436">
        <f>IF(ISERROR(VLOOKUP(BP38,'環境依存文字（電子入札利用不可）'!$A:$A,1,FALSE))=TRUE,IF(SUBSTITUTE(BP38,"　","")="",0,IF($CV$3&lt;=CODE(BP38),IF(AND($DB$3&lt;=CODE(BP38),CODE(BP38)&lt;=$DD$3),0,IF(AND($DG$3&lt;=CODE(BP38),CODE(BP38)&lt;=$DI$3),0,1)),0)),1)</f>
        <v>0</v>
      </c>
      <c r="ET38" s="436">
        <f>IF(ISERROR(VLOOKUP(BR38,'環境依存文字（電子入札利用不可）'!$A:$A,1,FALSE))=TRUE,IF(SUBSTITUTE(BR38,"　","")="",0,IF($CV$3&lt;=CODE(BR38),IF(AND($DB$3&lt;=CODE(BR38),CODE(BR38)&lt;=$DD$3),0,IF(AND($DG$3&lt;=CODE(BR38),CODE(BR38)&lt;=$DI$3),0,1)),0)),1)</f>
        <v>0</v>
      </c>
      <c r="EV38" s="436">
        <f>IF(ISERROR(VLOOKUP(BT38,'環境依存文字（電子入札利用不可）'!$A:$A,1,FALSE))=TRUE,IF(SUBSTITUTE(BT38,"　","")="",0,IF($CV$3&lt;=CODE(BT38),IF(AND($DB$3&lt;=CODE(BT38),CODE(BT38)&lt;=$DD$3),0,IF(AND($DG$3&lt;=CODE(BT38),CODE(BT38)&lt;=$DI$3),0,1)),0)),1)</f>
        <v>0</v>
      </c>
      <c r="EX38" s="436">
        <f>IF(ISERROR(VLOOKUP(BV38,'環境依存文字（電子入札利用不可）'!$A:$A,1,FALSE))=TRUE,IF(SUBSTITUTE(BV38,"　","")="",0,IF($CV$3&lt;=CODE(BV38),IF(AND($DB$3&lt;=CODE(BV38),CODE(BV38)&lt;=$DD$3),0,IF(AND($DG$3&lt;=CODE(BV38),CODE(BV38)&lt;=$DI$3),0,1)),0)),1)</f>
        <v>0</v>
      </c>
      <c r="EZ38" s="436">
        <f>IF(ISERROR(VLOOKUP(BX38,'環境依存文字（電子入札利用不可）'!$A:$A,1,FALSE))=TRUE,IF(SUBSTITUTE(BX38,"　","")="",0,IF($CV$3&lt;=CODE(BX38),IF(AND($DB$3&lt;=CODE(BX38),CODE(BX38)&lt;=$DD$3),0,IF(AND($DG$3&lt;=CODE(BX38),CODE(BX38)&lt;=$DI$3),0,1)),0)),1)</f>
        <v>0</v>
      </c>
      <c r="FB38" s="436">
        <f>IF(ISERROR(VLOOKUP(BZ38,'環境依存文字（電子入札利用不可）'!$A:$A,1,FALSE))=TRUE,IF(SUBSTITUTE(BZ38,"　","")="",0,IF($CV$3&lt;=CODE(BZ38),IF(AND($DB$3&lt;=CODE(BZ38),CODE(BZ38)&lt;=$DD$3),0,IF(AND($DG$3&lt;=CODE(BZ38),CODE(BZ38)&lt;=$DI$3),0,1)),0)),1)</f>
        <v>0</v>
      </c>
      <c r="FD38" s="436">
        <f>IF(ISERROR(VLOOKUP(CB38,'環境依存文字（電子入札利用不可）'!$A:$A,1,FALSE))=TRUE,IF(SUBSTITUTE(CB38,"　","")="",0,IF($CV$3&lt;=CODE(CB38),IF(AND($DB$3&lt;=CODE(CB38),CODE(CB38)&lt;=$DD$3),0,IF(AND($DG$3&lt;=CODE(CB38),CODE(CB38)&lt;=$DI$3),0,1)),0)),1)</f>
        <v>0</v>
      </c>
      <c r="FF38" s="436">
        <f>IF(ISERROR(VLOOKUP(CD38,'環境依存文字（電子入札利用不可）'!$A:$A,1,FALSE))=TRUE,IF(SUBSTITUTE(CD38,"　","")="",0,IF($CV$3&lt;=CODE(CD38),IF(AND($DB$3&lt;=CODE(CD38),CODE(CD38)&lt;=$DD$3),0,IF(AND($DG$3&lt;=CODE(CD38),CODE(CD38)&lt;=$DI$3),0,1)),0)),1)</f>
        <v>0</v>
      </c>
      <c r="FH38" s="436">
        <f>IF(ISERROR(VLOOKUP(CF38,'環境依存文字（電子入札利用不可）'!$A:$A,1,FALSE))=TRUE,IF(SUBSTITUTE(CF38,"　","")="",0,IF($CV$3&lt;=CODE(CF38),IF(AND($DB$3&lt;=CODE(CF38),CODE(CF38)&lt;=$DD$3),0,IF(AND($DG$3&lt;=CODE(CF38),CODE(CF38)&lt;=$DI$3),0,1)),0)),1)</f>
        <v>0</v>
      </c>
      <c r="FJ38" s="436">
        <f>IF(ISERROR(VLOOKUP(CH38,'環境依存文字（電子入札利用不可）'!$A:$A,1,FALSE))=TRUE,IF(SUBSTITUTE(CH38,"　","")="",0,IF($CV$3&lt;=CODE(CH38),IF(AND($DB$3&lt;=CODE(CH38),CODE(CH38)&lt;=$DD$3),0,IF(AND($DG$3&lt;=CODE(CH38),CODE(CH38)&lt;=$DI$3),0,1)),0)),1)</f>
        <v>0</v>
      </c>
    </row>
    <row r="39" spans="1:167" s="436" customFormat="1" ht="23.25" customHeight="1">
      <c r="B39" s="1450">
        <v>2</v>
      </c>
      <c r="C39" s="1452" t="str">
        <f>+IF(入力シート!F212="","",入力シート!F212)</f>
        <v/>
      </c>
      <c r="D39" s="1452"/>
      <c r="E39" s="1452"/>
      <c r="F39" s="1452"/>
      <c r="G39" s="1452"/>
      <c r="H39" s="1452"/>
      <c r="I39" s="1452"/>
      <c r="J39" s="1452"/>
      <c r="K39" s="364" t="str">
        <f>+IF(入力シート!J212="","",入力シート!J212)</f>
        <v/>
      </c>
      <c r="L39" s="1453" t="str">
        <f>+MID(入力シート!$BI212,入力シート!BI$182,1)</f>
        <v/>
      </c>
      <c r="M39" s="1454"/>
      <c r="N39" s="1455" t="str">
        <f>+MID(入力シート!$BI212,入力シート!BK$182,1)</f>
        <v/>
      </c>
      <c r="O39" s="1456"/>
      <c r="P39" s="1457" t="str">
        <f>+MID(入力シート!$BI212,入力シート!BM$182,1)</f>
        <v/>
      </c>
      <c r="Q39" s="1457"/>
      <c r="R39" s="1448" t="str">
        <f>+MID(入力シート!$BI212,入力シート!BO$182,1)</f>
        <v/>
      </c>
      <c r="S39" s="1448"/>
      <c r="T39" s="1447" t="str">
        <f>+MID(入力シート!$BI212,入力シート!BQ$182,1)</f>
        <v/>
      </c>
      <c r="U39" s="1448"/>
      <c r="V39" s="587" t="str">
        <f>+IF(入力シート!$Q212="","",MID(TEXT(入力シート!$Q212,"00000#"),入力シート!BI$183,1))</f>
        <v/>
      </c>
      <c r="W39" s="579" t="str">
        <f>+IF(入力シート!$Q212="","",MID(TEXT(入力シート!$Q212,"00000#"),入力シート!BJ$183,1))</f>
        <v/>
      </c>
      <c r="X39" s="579" t="str">
        <f>+IF(入力シート!$Q212="","",MID(TEXT(入力シート!$Q212,"00000#"),入力シート!BK$183,1))</f>
        <v/>
      </c>
      <c r="Y39" s="579" t="str">
        <f>+IF(入力シート!$Q212="","",MID(TEXT(入力シート!$Q212,"00000#"),入力シート!BL$183,1))</f>
        <v/>
      </c>
      <c r="Z39" s="579" t="str">
        <f>+IF(入力シート!$Q212="","",MID(TEXT(入力シート!$Q212,"00000#"),入力シート!BM$183,1))</f>
        <v/>
      </c>
      <c r="AA39" s="580" t="str">
        <f>+IF(入力シート!$Q212="","",MID(TEXT(入力シート!$Q212,"00000#"),入力シート!BN$183,1))</f>
        <v/>
      </c>
      <c r="AB39" s="1449" t="str">
        <f>+IF(入力シート!$S212="","",MID(入力シート!$S212,入力シート!BI$181,1))</f>
        <v/>
      </c>
      <c r="AC39" s="1446"/>
      <c r="AD39" s="1480" t="str">
        <f>+IF(入力シート!$S212="","",MID(入力シート!$S212,入力シート!BK$181,1))</f>
        <v/>
      </c>
      <c r="AE39" s="1481"/>
      <c r="AF39" s="1480" t="str">
        <f>+IF(入力シート!$S212="","",MID(入力シート!$S212,入力シート!BM$181,1))</f>
        <v/>
      </c>
      <c r="AG39" s="1481"/>
      <c r="AH39" s="1480" t="str">
        <f>+IF(入力シート!$S212="","",MID(入力シート!$S212,入力シート!BO$181,1))</f>
        <v/>
      </c>
      <c r="AI39" s="1481"/>
      <c r="AJ39" s="1480" t="str">
        <f>+IF(入力シート!$S212="","",MID(入力シート!$S212,入力シート!BQ$181,1))</f>
        <v/>
      </c>
      <c r="AK39" s="1481"/>
      <c r="AL39" s="1480" t="str">
        <f>+IF(入力シート!$S212="","",MID(入力シート!$S212,入力シート!BS$181,1))</f>
        <v/>
      </c>
      <c r="AM39" s="1481"/>
      <c r="AN39" s="1480" t="str">
        <f>+IF(入力シート!$S212="","",MID(入力シート!$S212,入力シート!BU$181,1))</f>
        <v/>
      </c>
      <c r="AO39" s="1481"/>
      <c r="AP39" s="1480" t="str">
        <f>+IF(入力シート!$S212="","",MID(入力シート!$S212,入力シート!BW$181,1))</f>
        <v/>
      </c>
      <c r="AQ39" s="1481"/>
      <c r="AR39" s="1480" t="str">
        <f>+IF(入力シート!$S212="","",MID(入力シート!$S212,入力シート!BY$181,1))</f>
        <v/>
      </c>
      <c r="AS39" s="1481"/>
      <c r="AT39" s="1480" t="str">
        <f>+IF(入力シート!$S212="","",MID(入力シート!$S212,入力シート!CA$181,1))</f>
        <v/>
      </c>
      <c r="AU39" s="1481"/>
      <c r="AV39" s="1480" t="str">
        <f>+IF(入力シート!$S212="","",MID(入力シート!$S212,入力シート!CC$181,1))</f>
        <v/>
      </c>
      <c r="AW39" s="1481"/>
      <c r="AX39" s="1480" t="str">
        <f>+IF(入力シート!$S212="","",MID(入力シート!$S212,入力シート!CE$181,1))</f>
        <v/>
      </c>
      <c r="AY39" s="1481"/>
      <c r="AZ39" s="1480" t="str">
        <f>+IF(入力シート!$S212="","",MID(入力シート!$S212,入力シート!CG$181,1))</f>
        <v/>
      </c>
      <c r="BA39" s="1481"/>
      <c r="BB39" s="1480" t="str">
        <f>+IF(入力シート!$S212="","",MID(入力シート!$S212,入力シート!CI$181,1))</f>
        <v/>
      </c>
      <c r="BC39" s="1481"/>
      <c r="BD39" s="1480" t="str">
        <f>+IF(入力シート!$S212="","",MID(入力シート!$S212,入力シート!CK$181,1))</f>
        <v/>
      </c>
      <c r="BE39" s="1481"/>
      <c r="BF39" s="1480" t="str">
        <f>+IF(入力シート!$S212="","",MID(入力シート!$S212,入力シート!CM$181,1))</f>
        <v/>
      </c>
      <c r="BG39" s="1481"/>
      <c r="BH39" s="1480" t="str">
        <f>+IF(入力シート!$S212="","",MID(入力シート!$S212,入力シート!CO$181,1))</f>
        <v/>
      </c>
      <c r="BI39" s="1481"/>
      <c r="BJ39" s="1478" t="str">
        <f>+IF(入力シート!$S212="","",MID(入力シート!$S212,入力シート!CQ$181,1))</f>
        <v/>
      </c>
      <c r="BK39" s="1479"/>
      <c r="BL39" s="581" t="str">
        <f>+IF(入力シート!$AH212="","",MID(TEXT(入力シート!$AH212,"00#"),入力シート!BI$183,1))</f>
        <v/>
      </c>
      <c r="BM39" s="582" t="str">
        <f>+IF(入力シート!$AH212="","",MID(TEXT(入力シート!$AH212,"00#"),入力シート!BJ$183,1))</f>
        <v/>
      </c>
      <c r="BN39" s="582" t="str">
        <f>+IF(入力シート!$AH212="","",MID(TEXT(入力シート!$AH212,"00#"),入力シート!BK$183,1))</f>
        <v/>
      </c>
      <c r="BO39" s="583" t="s">
        <v>34</v>
      </c>
      <c r="BP39" s="582" t="str">
        <f>+IF(入力シート!$AK212="","",MID(TEXT(入力シート!$AK212,"000#"),入力シート!BI$183,1))</f>
        <v/>
      </c>
      <c r="BQ39" s="582" t="str">
        <f>+IF(入力シート!$AK212="","",MID(TEXT(入力シート!$AK212,"000#"),入力シート!BJ$183,1))</f>
        <v/>
      </c>
      <c r="BR39" s="582" t="str">
        <f>+IF(入力シート!$AK212="","",MID(TEXT(入力シート!$AK212,"000#"),入力シート!BK$183,1))</f>
        <v/>
      </c>
      <c r="BS39" s="582" t="str">
        <f>+IF(入力シート!$AK212="","",MID(TEXT(入力シート!$AK212,"000#"),入力シート!BL$183,1))</f>
        <v/>
      </c>
      <c r="BT39" s="1444" t="str">
        <f>+IF(入力シート!$AM212="","",MID(入力シート!$AM212,入力シート!BI$181,1))</f>
        <v/>
      </c>
      <c r="BU39" s="1445"/>
      <c r="BV39" s="1435" t="str">
        <f>+IF(入力シート!$AM212="","",MID(入力シート!$AM212,入力シート!BK$181,1))</f>
        <v/>
      </c>
      <c r="BW39" s="1436"/>
      <c r="BX39" s="1435" t="str">
        <f>+IF(入力シート!$AM212="","",MID(入力シート!$AM212,入力シート!BM$181,1))</f>
        <v/>
      </c>
      <c r="BY39" s="1436"/>
      <c r="BZ39" s="1437" t="str">
        <f>+IF(入力シート!$AM212="","",MID(入力シート!$AM212,入力シート!BO$181,1))</f>
        <v/>
      </c>
      <c r="CA39" s="1438"/>
      <c r="CB39" s="1435" t="str">
        <f>+IF(入力シート!$AM212="","",MID(入力シート!$AM212,入力シート!BQ$181,1))</f>
        <v/>
      </c>
      <c r="CC39" s="1436"/>
      <c r="CD39" s="1435" t="str">
        <f>+IF(入力シート!$AM212="","",MID(入力シート!$AM212,入力シート!BS$181,1))</f>
        <v/>
      </c>
      <c r="CE39" s="1436"/>
      <c r="CF39" s="1437" t="str">
        <f>+IF(入力シート!$AM212="","",MID(入力シート!$AM212,入力シート!BU$181,1))</f>
        <v/>
      </c>
      <c r="CG39" s="1438"/>
      <c r="CH39" s="1435" t="str">
        <f>+IF(入力シート!$AM212="","",MID(入力シート!$AM212,入力シート!BW$181,1))</f>
        <v/>
      </c>
      <c r="CI39" s="1477"/>
      <c r="DB39" s="643">
        <f>+SUM(DD39:FV40)</f>
        <v>0</v>
      </c>
      <c r="DD39" s="436">
        <f>IF(ISERROR(VLOOKUP(AB39,'環境依存文字（電子入札利用不可）'!$A:$A,1,FALSE))=TRUE,IF(SUBSTITUTE(AB39,"　","")="",0,IF($CV$3&lt;=CODE(AB39),IF(AND($DB$3&lt;=CODE(AB39),CODE(AB39)&lt;=$DD$3),0,IF(AND($DG$3&lt;=CODE(AB39),CODE(AB39)&lt;=$DI$3),0,1)),0)),1)</f>
        <v>0</v>
      </c>
      <c r="DF39" s="436">
        <f>IF(ISERROR(VLOOKUP(AD39,'環境依存文字（電子入札利用不可）'!$A:$A,1,FALSE))=TRUE,IF(SUBSTITUTE(AD39,"　","")="",0,IF($CV$3&lt;=CODE(AD39),IF(AND($DB$3&lt;=CODE(AD39),CODE(AD39)&lt;=$DD$3),0,IF(AND($DG$3&lt;=CODE(AD39),CODE(AD39)&lt;=$DI$3),0,1)),0)),1)</f>
        <v>0</v>
      </c>
      <c r="DH39" s="436">
        <f>IF(ISERROR(VLOOKUP(AF39,'環境依存文字（電子入札利用不可）'!$A:$A,1,FALSE))=TRUE,IF(SUBSTITUTE(AF39,"　","")="",0,IF($CV$3&lt;=CODE(AF39),IF(AND($DB$3&lt;=CODE(AF39),CODE(AF39)&lt;=$DD$3),0,IF(AND($DG$3&lt;=CODE(AF39),CODE(AF39)&lt;=$DI$3),0,1)),0)),1)</f>
        <v>0</v>
      </c>
      <c r="DJ39" s="436">
        <f>IF(ISERROR(VLOOKUP(AH39,'環境依存文字（電子入札利用不可）'!$A:$A,1,FALSE))=TRUE,IF(SUBSTITUTE(AH39,"　","")="",0,IF($CV$3&lt;=CODE(AH39),IF(AND($DB$3&lt;=CODE(AH39),CODE(AH39)&lt;=$DD$3),0,IF(AND($DG$3&lt;=CODE(AH39),CODE(AH39)&lt;=$DI$3),0,1)),0)),1)</f>
        <v>0</v>
      </c>
      <c r="DL39" s="436">
        <f>IF(ISERROR(VLOOKUP(AJ39,'環境依存文字（電子入札利用不可）'!$A:$A,1,FALSE))=TRUE,IF(SUBSTITUTE(AJ39,"　","")="",0,IF($CV$3&lt;=CODE(AJ39),IF(AND($DB$3&lt;=CODE(AJ39),CODE(AJ39)&lt;=$DD$3),0,IF(AND($DG$3&lt;=CODE(AJ39),CODE(AJ39)&lt;=$DI$3),0,1)),0)),1)</f>
        <v>0</v>
      </c>
      <c r="DN39" s="436">
        <f>IF(ISERROR(VLOOKUP(AL39,'環境依存文字（電子入札利用不可）'!$A:$A,1,FALSE))=TRUE,IF(SUBSTITUTE(AL39,"　","")="",0,IF($CV$3&lt;=CODE(AL39),IF(AND($DB$3&lt;=CODE(AL39),CODE(AL39)&lt;=$DD$3),0,IF(AND($DG$3&lt;=CODE(AL39),CODE(AL39)&lt;=$DI$3),0,1)),0)),1)</f>
        <v>0</v>
      </c>
      <c r="DP39" s="436">
        <f>IF(ISERROR(VLOOKUP(AN39,'環境依存文字（電子入札利用不可）'!$A:$A,1,FALSE))=TRUE,IF(SUBSTITUTE(AN39,"　","")="",0,IF($CV$3&lt;=CODE(AN39),IF(AND($DB$3&lt;=CODE(AN39),CODE(AN39)&lt;=$DD$3),0,IF(AND($DG$3&lt;=CODE(AN39),CODE(AN39)&lt;=$DI$3),0,1)),0)),1)</f>
        <v>0</v>
      </c>
      <c r="DR39" s="436">
        <f>IF(ISERROR(VLOOKUP(AP39,'環境依存文字（電子入札利用不可）'!$A:$A,1,FALSE))=TRUE,IF(SUBSTITUTE(AP39,"　","")="",0,IF($CV$3&lt;=CODE(AP39),IF(AND($DB$3&lt;=CODE(AP39),CODE(AP39)&lt;=$DD$3),0,IF(AND($DG$3&lt;=CODE(AP39),CODE(AP39)&lt;=$DI$3),0,1)),0)),1)</f>
        <v>0</v>
      </c>
      <c r="DT39" s="436">
        <f>IF(ISERROR(VLOOKUP(AR39,'環境依存文字（電子入札利用不可）'!$A:$A,1,FALSE))=TRUE,IF(SUBSTITUTE(AR39,"　","")="",0,IF($CV$3&lt;=CODE(AR39),IF(AND($DB$3&lt;=CODE(AR39),CODE(AR39)&lt;=$DD$3),0,IF(AND($DG$3&lt;=CODE(AR39),CODE(AR39)&lt;=$DI$3),0,1)),0)),1)</f>
        <v>0</v>
      </c>
      <c r="DV39" s="436">
        <f>IF(ISERROR(VLOOKUP(AT39,'環境依存文字（電子入札利用不可）'!$A:$A,1,FALSE))=TRUE,IF(SUBSTITUTE(AT39,"　","")="",0,IF($CV$3&lt;=CODE(AT39),IF(AND($DB$3&lt;=CODE(AT39),CODE(AT39)&lt;=$DD$3),0,IF(AND($DG$3&lt;=CODE(AT39),CODE(AT39)&lt;=$DI$3),0,1)),0)),1)</f>
        <v>0</v>
      </c>
      <c r="DX39" s="436">
        <f>IF(ISERROR(VLOOKUP(AV39,'環境依存文字（電子入札利用不可）'!$A:$A,1,FALSE))=TRUE,IF(SUBSTITUTE(AV39,"　","")="",0,IF($CV$3&lt;=CODE(AV39),IF(AND($DB$3&lt;=CODE(AV39),CODE(AV39)&lt;=$DD$3),0,IF(AND($DG$3&lt;=CODE(AV39),CODE(AV39)&lt;=$DI$3),0,1)),0)),1)</f>
        <v>0</v>
      </c>
      <c r="DZ39" s="436">
        <f>IF(ISERROR(VLOOKUP(AX39,'環境依存文字（電子入札利用不可）'!$A:$A,1,FALSE))=TRUE,IF(SUBSTITUTE(AX39,"　","")="",0,IF($CV$3&lt;=CODE(AX39),IF(AND($DB$3&lt;=CODE(AX39),CODE(AX39)&lt;=$DD$3),0,IF(AND($DG$3&lt;=CODE(AX39),CODE(AX39)&lt;=$DI$3),0,1)),0)),1)</f>
        <v>0</v>
      </c>
      <c r="EB39" s="436">
        <f>IF(ISERROR(VLOOKUP(AZ39,'環境依存文字（電子入札利用不可）'!$A:$A,1,FALSE))=TRUE,IF(SUBSTITUTE(AZ39,"　","")="",0,IF($CV$3&lt;=CODE(AZ39),IF(AND($DB$3&lt;=CODE(AZ39),CODE(AZ39)&lt;=$DD$3),0,IF(AND($DG$3&lt;=CODE(AZ39),CODE(AZ39)&lt;=$DI$3),0,1)),0)),1)</f>
        <v>0</v>
      </c>
      <c r="ED39" s="436">
        <f>IF(ISERROR(VLOOKUP(BB39,'環境依存文字（電子入札利用不可）'!$A:$A,1,FALSE))=TRUE,IF(SUBSTITUTE(BB39,"　","")="",0,IF($CV$3&lt;=CODE(BB39),IF(AND($DB$3&lt;=CODE(BB39),CODE(BB39)&lt;=$DD$3),0,IF(AND($DG$3&lt;=CODE(BB39),CODE(BB39)&lt;=$DI$3),0,1)),0)),1)</f>
        <v>0</v>
      </c>
      <c r="EF39" s="436">
        <f>IF(ISERROR(VLOOKUP(BD39,'環境依存文字（電子入札利用不可）'!$A:$A,1,FALSE))=TRUE,IF(SUBSTITUTE(BD39,"　","")="",0,IF($CV$3&lt;=CODE(BD39),IF(AND($DB$3&lt;=CODE(BD39),CODE(BD39)&lt;=$DD$3),0,IF(AND($DG$3&lt;=CODE(BD39),CODE(BD39)&lt;=$DI$3),0,1)),0)),1)</f>
        <v>0</v>
      </c>
      <c r="EH39" s="436">
        <f>IF(ISERROR(VLOOKUP(BF39,'環境依存文字（電子入札利用不可）'!$A:$A,1,FALSE))=TRUE,IF(SUBSTITUTE(BF39,"　","")="",0,IF($CV$3&lt;=CODE(BF39),IF(AND($DB$3&lt;=CODE(BF39),CODE(BF39)&lt;=$DD$3),0,IF(AND($DG$3&lt;=CODE(BF39),CODE(BF39)&lt;=$DI$3),0,1)),0)),1)</f>
        <v>0</v>
      </c>
      <c r="EJ39" s="436">
        <f>IF(ISERROR(VLOOKUP(BH39,'環境依存文字（電子入札利用不可）'!$A:$A,1,FALSE))=TRUE,IF(SUBSTITUTE(BH39,"　","")="",0,IF($CV$3&lt;=CODE(BH39),IF(AND($DB$3&lt;=CODE(BH39),CODE(BH39)&lt;=$DD$3),0,IF(AND($DG$3&lt;=CODE(BH39),CODE(BH39)&lt;=$DI$3),0,1)),0)),1)</f>
        <v>0</v>
      </c>
      <c r="EL39" s="436">
        <f>IF(ISERROR(VLOOKUP(BJ39,'環境依存文字（電子入札利用不可）'!$A:$A,1,FALSE))=TRUE,IF(SUBSTITUTE(BJ39,"　","")="",0,IF($CV$3&lt;=CODE(BJ39),IF(AND($DB$3&lt;=CODE(BJ39),CODE(BJ39)&lt;=$DD$3),0,IF(AND($DG$3&lt;=CODE(BJ39),CODE(BJ39)&lt;=$DI$3),0,1)),0)),1)</f>
        <v>0</v>
      </c>
      <c r="EN39" s="436">
        <f>IF(ISERROR(VLOOKUP(BT39,'環境依存文字（電子入札利用不可）'!$A:$A,1,FALSE))=TRUE,IF(SUBSTITUTE(BT39,"　","")="",0,IF($CV$3&lt;=CODE(BT39),IF(AND($DB$3&lt;=CODE(BT39),CODE(BT39)&lt;=$DD$3),0,IF(AND($DG$3&lt;=CODE(BT39),CODE(BT39)&lt;=$DI$3),0,1)),0)),1)</f>
        <v>0</v>
      </c>
      <c r="EP39" s="436">
        <f>IF(ISERROR(VLOOKUP(BV39,'環境依存文字（電子入札利用不可）'!$A:$A,1,FALSE))=TRUE,IF(SUBSTITUTE(BV39,"　","")="",0,IF($CV$3&lt;=CODE(BV39),IF(AND($DB$3&lt;=CODE(BV39),CODE(BV39)&lt;=$DD$3),0,IF(AND($DG$3&lt;=CODE(BV39),CODE(BV39)&lt;=$DI$3),0,1)),0)),1)</f>
        <v>0</v>
      </c>
      <c r="ER39" s="436">
        <f>IF(ISERROR(VLOOKUP(BX39,'環境依存文字（電子入札利用不可）'!$A:$A,1,FALSE))=TRUE,IF(SUBSTITUTE(BX39,"　","")="",0,IF($CV$3&lt;=CODE(BX39),IF(AND($DB$3&lt;=CODE(BX39),CODE(BX39)&lt;=$DD$3),0,IF(AND($DG$3&lt;=CODE(BX39),CODE(BX39)&lt;=$DI$3),0,1)),0)),1)</f>
        <v>0</v>
      </c>
      <c r="ET39" s="436">
        <f>IF(ISERROR(VLOOKUP(BZ39,'環境依存文字（電子入札利用不可）'!$A:$A,1,FALSE))=TRUE,IF(SUBSTITUTE(BZ39,"　","")="",0,IF($CV$3&lt;=CODE(BZ39),IF(AND($DB$3&lt;=CODE(BZ39),CODE(BZ39)&lt;=$DD$3),0,IF(AND($DG$3&lt;=CODE(BZ39),CODE(BZ39)&lt;=$DI$3),0,1)),0)),1)</f>
        <v>0</v>
      </c>
      <c r="EV39" s="436">
        <f>IF(ISERROR(VLOOKUP(CB39,'環境依存文字（電子入札利用不可）'!$A:$A,1,FALSE))=TRUE,IF(SUBSTITUTE(CB39,"　","")="",0,IF($CV$3&lt;=CODE(CB39),IF(AND($DB$3&lt;=CODE(CB39),CODE(CB39)&lt;=$DD$3),0,IF(AND($DG$3&lt;=CODE(CB39),CODE(CB39)&lt;=$DI$3),0,1)),0)),1)</f>
        <v>0</v>
      </c>
      <c r="EX39" s="436">
        <f>IF(ISERROR(VLOOKUP(CD39,'環境依存文字（電子入札利用不可）'!$A:$A,1,FALSE))=TRUE,IF(SUBSTITUTE(CD39,"　","")="",0,IF($CV$3&lt;=CODE(CD39),IF(AND($DB$3&lt;=CODE(CD39),CODE(CD39)&lt;=$DD$3),0,IF(AND($DG$3&lt;=CODE(CD39),CODE(CD39)&lt;=$DI$3),0,1)),0)),1)</f>
        <v>0</v>
      </c>
      <c r="EZ39" s="436">
        <f>IF(ISERROR(VLOOKUP(CF39,'環境依存文字（電子入札利用不可）'!$A:$A,1,FALSE))=TRUE,IF(SUBSTITUTE(CF39,"　","")="",0,IF($CV$3&lt;=CODE(CF39),IF(AND($DB$3&lt;=CODE(CF39),CODE(CF39)&lt;=$DD$3),0,IF(AND($DG$3&lt;=CODE(CF39),CODE(CF39)&lt;=$DI$3),0,1)),0)),1)</f>
        <v>0</v>
      </c>
      <c r="FB39" s="436">
        <f>IF(ISERROR(VLOOKUP(CH39,'環境依存文字（電子入札利用不可）'!$A:$A,1,FALSE))=TRUE,IF(SUBSTITUTE(CH39,"　","")="",0,IF($CV$3&lt;=CODE(CH39),IF(AND($DB$3&lt;=CODE(CH39),CODE(CH39)&lt;=$DD$3),0,IF(AND($DG$3&lt;=CODE(CH39),CODE(CH39)&lt;=$DI$3),0,1)),0)),1)</f>
        <v>0</v>
      </c>
      <c r="FK39" s="574"/>
    </row>
    <row r="40" spans="1:167" s="436" customFormat="1" ht="23.25" customHeight="1" thickBot="1">
      <c r="B40" s="1451"/>
      <c r="C40" s="1428" t="str">
        <f>+IF(入力シート!F213="","",入力シート!F213)</f>
        <v/>
      </c>
      <c r="D40" s="1428"/>
      <c r="E40" s="1428"/>
      <c r="F40" s="1428"/>
      <c r="G40" s="1428"/>
      <c r="H40" s="1428"/>
      <c r="I40" s="1428"/>
      <c r="J40" s="1428"/>
      <c r="K40" s="362" t="str">
        <f>+IF(入力シート!J213="","",入力シート!J213)</f>
        <v/>
      </c>
      <c r="L40" s="1429" t="str">
        <f>+MID(入力シート!$BI213,入力シート!BI$182,1)</f>
        <v/>
      </c>
      <c r="M40" s="1430"/>
      <c r="N40" s="1431" t="str">
        <f>+MID(入力シート!$BI213,入力シート!BK$182,1)</f>
        <v/>
      </c>
      <c r="O40" s="1432"/>
      <c r="P40" s="1432" t="str">
        <f>+MID(入力シート!$BI213,入力シート!BM$182,1)</f>
        <v/>
      </c>
      <c r="Q40" s="1432"/>
      <c r="R40" s="1433" t="str">
        <f>+MID(入力シート!$BI213,入力シート!BO$182,1)</f>
        <v/>
      </c>
      <c r="S40" s="1434"/>
      <c r="T40" s="1429" t="str">
        <f>+MID(入力シート!$BI213,入力シート!BQ$182,1)</f>
        <v/>
      </c>
      <c r="U40" s="1430"/>
      <c r="V40" s="584" t="str">
        <f>+IF(入力シート!$Q213="","",MID(TEXT(入力シート!$Q213,"00000#"),入力シート!BI$183,1))</f>
        <v/>
      </c>
      <c r="W40" s="585" t="str">
        <f>+IF(入力シート!$Q213="","",MID(TEXT(入力シート!$Q213,"00000#"),入力シート!BJ$183,1))</f>
        <v/>
      </c>
      <c r="X40" s="585" t="str">
        <f>+IF(入力シート!$Q213="","",MID(TEXT(入力シート!$Q213,"00000#"),入力シート!BK$183,1))</f>
        <v/>
      </c>
      <c r="Y40" s="585" t="str">
        <f>+IF(入力シート!$Q213="","",MID(TEXT(入力シート!$Q213,"00000#"),入力シート!BL$183,1))</f>
        <v/>
      </c>
      <c r="Z40" s="585" t="str">
        <f>+IF(入力シート!$Q213="","",MID(TEXT(入力シート!$Q213,"00000#"),入力シート!BM$183,1))</f>
        <v/>
      </c>
      <c r="AA40" s="586" t="str">
        <f>+IF(入力シート!$Q213="","",MID(TEXT(入力シート!$Q213,"00000#"),入力シート!BN$183,1))</f>
        <v/>
      </c>
      <c r="AB40" s="1424" t="str">
        <f>+IF(入力シート!$S212="","",MID(入力シート!$S212,入力シート!CS$181,1))</f>
        <v/>
      </c>
      <c r="AC40" s="1421"/>
      <c r="AD40" s="1473" t="str">
        <f>+IF(入力シート!$S212="","",MID(入力シート!$S212,入力シート!CU$181,1))</f>
        <v/>
      </c>
      <c r="AE40" s="1474"/>
      <c r="AF40" s="1473" t="str">
        <f>+IF(入力シート!$S212="","",MID(入力シート!$S212,入力シート!CW$181,1))</f>
        <v/>
      </c>
      <c r="AG40" s="1474"/>
      <c r="AH40" s="1473" t="str">
        <f>+IF(入力シート!$S212="","",MID(入力シート!$S212,入力シート!CY$181,1))</f>
        <v/>
      </c>
      <c r="AI40" s="1474"/>
      <c r="AJ40" s="1473" t="str">
        <f>+IF(入力シート!$S212="","",MID(入力シート!$S212,入力シート!DA$181,1))</f>
        <v/>
      </c>
      <c r="AK40" s="1474"/>
      <c r="AL40" s="1473" t="str">
        <f>+IF(入力シート!$S212="","",MID(入力シート!$S212,入力シート!DC$181,1))</f>
        <v/>
      </c>
      <c r="AM40" s="1474"/>
      <c r="AN40" s="1473" t="str">
        <f>+IF(入力シート!$S212="","",MID(入力シート!$S212,入力シート!DE$181,1))</f>
        <v/>
      </c>
      <c r="AO40" s="1474"/>
      <c r="AP40" s="1473" t="str">
        <f>+IF(入力シート!$S212="","",MID(入力シート!$S212,入力シート!DG$181,1))</f>
        <v/>
      </c>
      <c r="AQ40" s="1474"/>
      <c r="AR40" s="1473" t="str">
        <f>+IF(入力シート!$S212="","",MID(入力シート!$S212,入力シート!DI$181,1))</f>
        <v/>
      </c>
      <c r="AS40" s="1474"/>
      <c r="AT40" s="1473" t="str">
        <f>+IF(入力シート!$S212="","",MID(入力シート!$S212,入力シート!DK$181,1))</f>
        <v/>
      </c>
      <c r="AU40" s="1474"/>
      <c r="AV40" s="1473" t="str">
        <f>+IF(入力シート!$S212="","",MID(入力シート!$S212,入力シート!DM$181,1))</f>
        <v/>
      </c>
      <c r="AW40" s="1474"/>
      <c r="AX40" s="1473" t="str">
        <f>+IF(入力シート!$S212="","",MID(入力シート!$S212,入力シート!DO$181,1))</f>
        <v/>
      </c>
      <c r="AY40" s="1474"/>
      <c r="AZ40" s="1473" t="str">
        <f>+IF(入力シート!$S212="","",MID(入力シート!$S212,入力シート!DQ$181,1))</f>
        <v/>
      </c>
      <c r="BA40" s="1474"/>
      <c r="BB40" s="1473" t="str">
        <f>+IF(入力シート!$S212="","",MID(入力シート!$S212,入力シート!DS$181,1))</f>
        <v/>
      </c>
      <c r="BC40" s="1474"/>
      <c r="BD40" s="1473" t="str">
        <f>+IF(入力シート!$S212="","",MID(入力シート!$S212,入力シート!DU$181,1))</f>
        <v/>
      </c>
      <c r="BE40" s="1474"/>
      <c r="BF40" s="1473" t="str">
        <f>+IF(入力シート!$S212="","",MID(入力シート!$S212,入力シート!DW$181,1))</f>
        <v/>
      </c>
      <c r="BG40" s="1474"/>
      <c r="BH40" s="1473" t="str">
        <f>+IF(入力シート!$S212="","",MID(入力シート!$S212,入力シート!DY$181,1))</f>
        <v/>
      </c>
      <c r="BI40" s="1474"/>
      <c r="BJ40" s="1475" t="str">
        <f>+IF(入力シート!$S212="","",MID(入力シート!$S212,入力シート!EA$181,1))</f>
        <v/>
      </c>
      <c r="BK40" s="1476"/>
      <c r="BL40" s="1417" t="str">
        <f>+IF(入力シート!$BJ212="","",MID(入力シート!$BJ212,入力シート!BI$181,1))</f>
        <v>　</v>
      </c>
      <c r="BM40" s="1418"/>
      <c r="BN40" s="1413" t="str">
        <f>+IF(入力シート!$BJ212="","",MID(入力シート!$BJ212,入力シート!BK$181,1))</f>
        <v/>
      </c>
      <c r="BO40" s="1414"/>
      <c r="BP40" s="1419" t="str">
        <f>+IF(入力シート!$BJ212="","",MID(入力シート!$BJ212,入力シート!BM$181,1))</f>
        <v/>
      </c>
      <c r="BQ40" s="1420"/>
      <c r="BR40" s="1413" t="str">
        <f>+IF(入力シート!$BJ212="","",MID(入力シート!$BJ212,入力シート!BO$181,1))</f>
        <v/>
      </c>
      <c r="BS40" s="1414"/>
      <c r="BT40" s="1413" t="str">
        <f>+IF(入力シート!$BJ212="","",MID(入力シート!$BJ212,入力シート!BQ$181,1))</f>
        <v/>
      </c>
      <c r="BU40" s="1414"/>
      <c r="BV40" s="1419" t="str">
        <f>+IF(入力シート!$BJ212="","",MID(入力シート!$BJ212,入力シート!BS$181,1))</f>
        <v/>
      </c>
      <c r="BW40" s="1420"/>
      <c r="BX40" s="1413" t="str">
        <f>+IF(入力シート!$BJ212="","",MID(入力シート!$BJ212,入力シート!BU$181,1))</f>
        <v/>
      </c>
      <c r="BY40" s="1414"/>
      <c r="BZ40" s="1413" t="str">
        <f>+IF(入力シート!$BJ212="","",MID(入力シート!$BJ212,入力シート!BW$181,1))</f>
        <v/>
      </c>
      <c r="CA40" s="1414"/>
      <c r="CB40" s="1413" t="str">
        <f>+IF(入力シート!$BJ212="","",MID(入力シート!$BJ212,入力シート!BY$181,1))</f>
        <v/>
      </c>
      <c r="CC40" s="1414"/>
      <c r="CD40" s="1413" t="str">
        <f>+IF(入力シート!$BJ212="","",MID(入力シート!$BJ212,入力シート!CA$181,1))</f>
        <v/>
      </c>
      <c r="CE40" s="1414"/>
      <c r="CF40" s="1413" t="str">
        <f>+IF(入力シート!$BJ212="","",MID(入力シート!$BJ212,入力シート!CC$181,1))</f>
        <v/>
      </c>
      <c r="CG40" s="1414"/>
      <c r="CH40" s="1413" t="str">
        <f>+IF(入力シート!$BJ212="","",MID(入力シート!$BJ212,入力シート!CE$181,1))</f>
        <v/>
      </c>
      <c r="CI40" s="1471"/>
      <c r="DD40" s="436">
        <f>IF(ISERROR(VLOOKUP(AB40,'環境依存文字（電子入札利用不可）'!$A:$A,1,FALSE))=TRUE,IF(SUBSTITUTE(AB40,"　","")="",0,IF($CV$3&lt;=CODE(AB40),IF(AND($DB$3&lt;=CODE(AB40),CODE(AB40)&lt;=$DD$3),0,IF(AND($DG$3&lt;=CODE(AB40),CODE(AB40)&lt;=$DI$3),0,1)),0)),1)</f>
        <v>0</v>
      </c>
      <c r="DF40" s="436">
        <f>IF(ISERROR(VLOOKUP(AD40,'環境依存文字（電子入札利用不可）'!$A:$A,1,FALSE))=TRUE,IF(SUBSTITUTE(AD40,"　","")="",0,IF($CV$3&lt;=CODE(AD40),IF(AND($DB$3&lt;=CODE(AD40),CODE(AD40)&lt;=$DD$3),0,IF(AND($DG$3&lt;=CODE(AD40),CODE(AD40)&lt;=$DI$3),0,1)),0)),1)</f>
        <v>0</v>
      </c>
      <c r="DH40" s="436">
        <f>IF(ISERROR(VLOOKUP(AF40,'環境依存文字（電子入札利用不可）'!$A:$A,1,FALSE))=TRUE,IF(SUBSTITUTE(AF40,"　","")="",0,IF($CV$3&lt;=CODE(AF40),IF(AND($DB$3&lt;=CODE(AF40),CODE(AF40)&lt;=$DD$3),0,IF(AND($DG$3&lt;=CODE(AF40),CODE(AF40)&lt;=$DI$3),0,1)),0)),1)</f>
        <v>0</v>
      </c>
      <c r="DJ40" s="436">
        <f>IF(ISERROR(VLOOKUP(AH40,'環境依存文字（電子入札利用不可）'!$A:$A,1,FALSE))=TRUE,IF(SUBSTITUTE(AH40,"　","")="",0,IF($CV$3&lt;=CODE(AH40),IF(AND($DB$3&lt;=CODE(AH40),CODE(AH40)&lt;=$DD$3),0,IF(AND($DG$3&lt;=CODE(AH40),CODE(AH40)&lt;=$DI$3),0,1)),0)),1)</f>
        <v>0</v>
      </c>
      <c r="DL40" s="436">
        <f>IF(ISERROR(VLOOKUP(AJ40,'環境依存文字（電子入札利用不可）'!$A:$A,1,FALSE))=TRUE,IF(SUBSTITUTE(AJ40,"　","")="",0,IF($CV$3&lt;=CODE(AJ40),IF(AND($DB$3&lt;=CODE(AJ40),CODE(AJ40)&lt;=$DD$3),0,IF(AND($DG$3&lt;=CODE(AJ40),CODE(AJ40)&lt;=$DI$3),0,1)),0)),1)</f>
        <v>0</v>
      </c>
      <c r="DN40" s="436">
        <f>IF(ISERROR(VLOOKUP(AL40,'環境依存文字（電子入札利用不可）'!$A:$A,1,FALSE))=TRUE,IF(SUBSTITUTE(AL40,"　","")="",0,IF($CV$3&lt;=CODE(AL40),IF(AND($DB$3&lt;=CODE(AL40),CODE(AL40)&lt;=$DD$3),0,IF(AND($DG$3&lt;=CODE(AL40),CODE(AL40)&lt;=$DI$3),0,1)),0)),1)</f>
        <v>0</v>
      </c>
      <c r="DP40" s="436">
        <f>IF(ISERROR(VLOOKUP(AN40,'環境依存文字（電子入札利用不可）'!$A:$A,1,FALSE))=TRUE,IF(SUBSTITUTE(AN40,"　","")="",0,IF($CV$3&lt;=CODE(AN40),IF(AND($DB$3&lt;=CODE(AN40),CODE(AN40)&lt;=$DD$3),0,IF(AND($DG$3&lt;=CODE(AN40),CODE(AN40)&lt;=$DI$3),0,1)),0)),1)</f>
        <v>0</v>
      </c>
      <c r="DR40" s="436">
        <f>IF(ISERROR(VLOOKUP(AP40,'環境依存文字（電子入札利用不可）'!$A:$A,1,FALSE))=TRUE,IF(SUBSTITUTE(AP40,"　","")="",0,IF($CV$3&lt;=CODE(AP40),IF(AND($DB$3&lt;=CODE(AP40),CODE(AP40)&lt;=$DD$3),0,IF(AND($DG$3&lt;=CODE(AP40),CODE(AP40)&lt;=$DI$3),0,1)),0)),1)</f>
        <v>0</v>
      </c>
      <c r="DT40" s="436">
        <f>IF(ISERROR(VLOOKUP(AR40,'環境依存文字（電子入札利用不可）'!$A:$A,1,FALSE))=TRUE,IF(SUBSTITUTE(AR40,"　","")="",0,IF($CV$3&lt;=CODE(AR40),IF(AND($DB$3&lt;=CODE(AR40),CODE(AR40)&lt;=$DD$3),0,IF(AND($DG$3&lt;=CODE(AR40),CODE(AR40)&lt;=$DI$3),0,1)),0)),1)</f>
        <v>0</v>
      </c>
      <c r="DV40" s="436">
        <f>IF(ISERROR(VLOOKUP(AT40,'環境依存文字（電子入札利用不可）'!$A:$A,1,FALSE))=TRUE,IF(SUBSTITUTE(AT40,"　","")="",0,IF($CV$3&lt;=CODE(AT40),IF(AND($DB$3&lt;=CODE(AT40),CODE(AT40)&lt;=$DD$3),0,IF(AND($DG$3&lt;=CODE(AT40),CODE(AT40)&lt;=$DI$3),0,1)),0)),1)</f>
        <v>0</v>
      </c>
      <c r="DX40" s="436">
        <f>IF(ISERROR(VLOOKUP(AV40,'環境依存文字（電子入札利用不可）'!$A:$A,1,FALSE))=TRUE,IF(SUBSTITUTE(AV40,"　","")="",0,IF($CV$3&lt;=CODE(AV40),IF(AND($DB$3&lt;=CODE(AV40),CODE(AV40)&lt;=$DD$3),0,IF(AND($DG$3&lt;=CODE(AV40),CODE(AV40)&lt;=$DI$3),0,1)),0)),1)</f>
        <v>0</v>
      </c>
      <c r="DZ40" s="436">
        <f>IF(ISERROR(VLOOKUP(AX40,'環境依存文字（電子入札利用不可）'!$A:$A,1,FALSE))=TRUE,IF(SUBSTITUTE(AX40,"　","")="",0,IF($CV$3&lt;=CODE(AX40),IF(AND($DB$3&lt;=CODE(AX40),CODE(AX40)&lt;=$DD$3),0,IF(AND($DG$3&lt;=CODE(AX40),CODE(AX40)&lt;=$DI$3),0,1)),0)),1)</f>
        <v>0</v>
      </c>
      <c r="EB40" s="436">
        <f>IF(ISERROR(VLOOKUP(AZ40,'環境依存文字（電子入札利用不可）'!$A:$A,1,FALSE))=TRUE,IF(SUBSTITUTE(AZ40,"　","")="",0,IF($CV$3&lt;=CODE(AZ40),IF(AND($DB$3&lt;=CODE(AZ40),CODE(AZ40)&lt;=$DD$3),0,IF(AND($DG$3&lt;=CODE(AZ40),CODE(AZ40)&lt;=$DI$3),0,1)),0)),1)</f>
        <v>0</v>
      </c>
      <c r="ED40" s="436">
        <f>IF(ISERROR(VLOOKUP(BB40,'環境依存文字（電子入札利用不可）'!$A:$A,1,FALSE))=TRUE,IF(SUBSTITUTE(BB40,"　","")="",0,IF($CV$3&lt;=CODE(BB40),IF(AND($DB$3&lt;=CODE(BB40),CODE(BB40)&lt;=$DD$3),0,IF(AND($DG$3&lt;=CODE(BB40),CODE(BB40)&lt;=$DI$3),0,1)),0)),1)</f>
        <v>0</v>
      </c>
      <c r="EF40" s="436">
        <f>IF(ISERROR(VLOOKUP(BD40,'環境依存文字（電子入札利用不可）'!$A:$A,1,FALSE))=TRUE,IF(SUBSTITUTE(BD40,"　","")="",0,IF($CV$3&lt;=CODE(BD40),IF(AND($DB$3&lt;=CODE(BD40),CODE(BD40)&lt;=$DD$3),0,IF(AND($DG$3&lt;=CODE(BD40),CODE(BD40)&lt;=$DI$3),0,1)),0)),1)</f>
        <v>0</v>
      </c>
      <c r="EH40" s="436">
        <f>IF(ISERROR(VLOOKUP(BF40,'環境依存文字（電子入札利用不可）'!$A:$A,1,FALSE))=TRUE,IF(SUBSTITUTE(BF40,"　","")="",0,IF($CV$3&lt;=CODE(BF40),IF(AND($DB$3&lt;=CODE(BF40),CODE(BF40)&lt;=$DD$3),0,IF(AND($DG$3&lt;=CODE(BF40),CODE(BF40)&lt;=$DI$3),0,1)),0)),1)</f>
        <v>0</v>
      </c>
      <c r="EJ40" s="436">
        <f>IF(ISERROR(VLOOKUP(BH40,'環境依存文字（電子入札利用不可）'!$A:$A,1,FALSE))=TRUE,IF(SUBSTITUTE(BH40,"　","")="",0,IF($CV$3&lt;=CODE(BH40),IF(AND($DB$3&lt;=CODE(BH40),CODE(BH40)&lt;=$DD$3),0,IF(AND($DG$3&lt;=CODE(BH40),CODE(BH40)&lt;=$DI$3),0,1)),0)),1)</f>
        <v>0</v>
      </c>
      <c r="EL40" s="436">
        <f>IF(ISERROR(VLOOKUP(BJ40,'環境依存文字（電子入札利用不可）'!$A:$A,1,FALSE))=TRUE,IF(SUBSTITUTE(BJ40,"　","")="",0,IF($CV$3&lt;=CODE(BJ40),IF(AND($DB$3&lt;=CODE(BJ40),CODE(BJ40)&lt;=$DD$3),0,IF(AND($DG$3&lt;=CODE(BJ40),CODE(BJ40)&lt;=$DI$3),0,1)),0)),1)</f>
        <v>0</v>
      </c>
      <c r="EN40" s="436">
        <f>IF(ISERROR(VLOOKUP(BL40,'環境依存文字（電子入札利用不可）'!$A:$A,1,FALSE))=TRUE,IF(SUBSTITUTE(BL40,"　","")="",0,IF($CV$3&lt;=CODE(BL40),IF(AND($DB$3&lt;=CODE(BL40),CODE(BL40)&lt;=$DD$3),0,IF(AND($DG$3&lt;=CODE(BL40),CODE(BL40)&lt;=$DI$3),0,1)),0)),1)</f>
        <v>0</v>
      </c>
      <c r="EP40" s="436">
        <f>IF(ISERROR(VLOOKUP(BN40,'環境依存文字（電子入札利用不可）'!$A:$A,1,FALSE))=TRUE,IF(SUBSTITUTE(BN40,"　","")="",0,IF($CV$3&lt;=CODE(BN40),IF(AND($DB$3&lt;=CODE(BN40),CODE(BN40)&lt;=$DD$3),0,IF(AND($DG$3&lt;=CODE(BN40),CODE(BN40)&lt;=$DI$3),0,1)),0)),1)</f>
        <v>0</v>
      </c>
      <c r="ER40" s="436">
        <f>IF(ISERROR(VLOOKUP(BP40,'環境依存文字（電子入札利用不可）'!$A:$A,1,FALSE))=TRUE,IF(SUBSTITUTE(BP40,"　","")="",0,IF($CV$3&lt;=CODE(BP40),IF(AND($DB$3&lt;=CODE(BP40),CODE(BP40)&lt;=$DD$3),0,IF(AND($DG$3&lt;=CODE(BP40),CODE(BP40)&lt;=$DI$3),0,1)),0)),1)</f>
        <v>0</v>
      </c>
      <c r="ET40" s="436">
        <f>IF(ISERROR(VLOOKUP(BR40,'環境依存文字（電子入札利用不可）'!$A:$A,1,FALSE))=TRUE,IF(SUBSTITUTE(BR40,"　","")="",0,IF($CV$3&lt;=CODE(BR40),IF(AND($DB$3&lt;=CODE(BR40),CODE(BR40)&lt;=$DD$3),0,IF(AND($DG$3&lt;=CODE(BR40),CODE(BR40)&lt;=$DI$3),0,1)),0)),1)</f>
        <v>0</v>
      </c>
      <c r="EV40" s="436">
        <f>IF(ISERROR(VLOOKUP(BT40,'環境依存文字（電子入札利用不可）'!$A:$A,1,FALSE))=TRUE,IF(SUBSTITUTE(BT40,"　","")="",0,IF($CV$3&lt;=CODE(BT40),IF(AND($DB$3&lt;=CODE(BT40),CODE(BT40)&lt;=$DD$3),0,IF(AND($DG$3&lt;=CODE(BT40),CODE(BT40)&lt;=$DI$3),0,1)),0)),1)</f>
        <v>0</v>
      </c>
      <c r="EX40" s="436">
        <f>IF(ISERROR(VLOOKUP(BV40,'環境依存文字（電子入札利用不可）'!$A:$A,1,FALSE))=TRUE,IF(SUBSTITUTE(BV40,"　","")="",0,IF($CV$3&lt;=CODE(BV40),IF(AND($DB$3&lt;=CODE(BV40),CODE(BV40)&lt;=$DD$3),0,IF(AND($DG$3&lt;=CODE(BV40),CODE(BV40)&lt;=$DI$3),0,1)),0)),1)</f>
        <v>0</v>
      </c>
      <c r="EZ40" s="436">
        <f>IF(ISERROR(VLOOKUP(BX40,'環境依存文字（電子入札利用不可）'!$A:$A,1,FALSE))=TRUE,IF(SUBSTITUTE(BX40,"　","")="",0,IF($CV$3&lt;=CODE(BX40),IF(AND($DB$3&lt;=CODE(BX40),CODE(BX40)&lt;=$DD$3),0,IF(AND($DG$3&lt;=CODE(BX40),CODE(BX40)&lt;=$DI$3),0,1)),0)),1)</f>
        <v>0</v>
      </c>
      <c r="FB40" s="436">
        <f>IF(ISERROR(VLOOKUP(BZ40,'環境依存文字（電子入札利用不可）'!$A:$A,1,FALSE))=TRUE,IF(SUBSTITUTE(BZ40,"　","")="",0,IF($CV$3&lt;=CODE(BZ40),IF(AND($DB$3&lt;=CODE(BZ40),CODE(BZ40)&lt;=$DD$3),0,IF(AND($DG$3&lt;=CODE(BZ40),CODE(BZ40)&lt;=$DI$3),0,1)),0)),1)</f>
        <v>0</v>
      </c>
      <c r="FD40" s="436">
        <f>IF(ISERROR(VLOOKUP(CB40,'環境依存文字（電子入札利用不可）'!$A:$A,1,FALSE))=TRUE,IF(SUBSTITUTE(CB40,"　","")="",0,IF($CV$3&lt;=CODE(CB40),IF(AND($DB$3&lt;=CODE(CB40),CODE(CB40)&lt;=$DD$3),0,IF(AND($DG$3&lt;=CODE(CB40),CODE(CB40)&lt;=$DI$3),0,1)),0)),1)</f>
        <v>0</v>
      </c>
      <c r="FF40" s="436">
        <f>IF(ISERROR(VLOOKUP(CD40,'環境依存文字（電子入札利用不可）'!$A:$A,1,FALSE))=TRUE,IF(SUBSTITUTE(CD40,"　","")="",0,IF($CV$3&lt;=CODE(CD40),IF(AND($DB$3&lt;=CODE(CD40),CODE(CD40)&lt;=$DD$3),0,IF(AND($DG$3&lt;=CODE(CD40),CODE(CD40)&lt;=$DI$3),0,1)),0)),1)</f>
        <v>0</v>
      </c>
      <c r="FH40" s="436">
        <f>IF(ISERROR(VLOOKUP(CF40,'環境依存文字（電子入札利用不可）'!$A:$A,1,FALSE))=TRUE,IF(SUBSTITUTE(CF40,"　","")="",0,IF($CV$3&lt;=CODE(CF40),IF(AND($DB$3&lt;=CODE(CF40),CODE(CF40)&lt;=$DD$3),0,IF(AND($DG$3&lt;=CODE(CF40),CODE(CF40)&lt;=$DI$3),0,1)),0)),1)</f>
        <v>0</v>
      </c>
      <c r="FJ40" s="436">
        <f>IF(ISERROR(VLOOKUP(CH40,'環境依存文字（電子入札利用不可）'!$A:$A,1,FALSE))=TRUE,IF(SUBSTITUTE(CH40,"　","")="",0,IF($CV$3&lt;=CODE(CH40),IF(AND($DB$3&lt;=CODE(CH40),CODE(CH40)&lt;=$DD$3),0,IF(AND($DG$3&lt;=CODE(CH40),CODE(CH40)&lt;=$DI$3),0,1)),0)),1)</f>
        <v>0</v>
      </c>
    </row>
    <row r="41" spans="1:167" s="574" customFormat="1" ht="23.25" customHeight="1">
      <c r="B41" s="1450">
        <v>3</v>
      </c>
      <c r="C41" s="1452" t="str">
        <f>+IF(入力シート!F214="","",入力シート!F214)</f>
        <v/>
      </c>
      <c r="D41" s="1452"/>
      <c r="E41" s="1452"/>
      <c r="F41" s="1452"/>
      <c r="G41" s="1452"/>
      <c r="H41" s="1452"/>
      <c r="I41" s="1452"/>
      <c r="J41" s="1452"/>
      <c r="K41" s="364" t="str">
        <f>+IF(入力シート!J214="","",入力シート!J214)</f>
        <v/>
      </c>
      <c r="L41" s="1453" t="str">
        <f>+MID(入力シート!$BI214,入力シート!BI$182,1)</f>
        <v/>
      </c>
      <c r="M41" s="1454"/>
      <c r="N41" s="1455" t="str">
        <f>+MID(入力シート!$BI214,入力シート!BK$182,1)</f>
        <v/>
      </c>
      <c r="O41" s="1456"/>
      <c r="P41" s="1457" t="str">
        <f>+MID(入力シート!$BI214,入力シート!BM$182,1)</f>
        <v/>
      </c>
      <c r="Q41" s="1457"/>
      <c r="R41" s="1448" t="str">
        <f>+MID(入力シート!$BI214,入力シート!BO$182,1)</f>
        <v/>
      </c>
      <c r="S41" s="1448"/>
      <c r="T41" s="1447" t="str">
        <f>+MID(入力シート!$BI214,入力シート!BQ$182,1)</f>
        <v/>
      </c>
      <c r="U41" s="1448"/>
      <c r="V41" s="587" t="str">
        <f>+IF(入力シート!$Q214="","",MID(TEXT(入力シート!$Q214,"00000#"),入力シート!BI$183,1))</f>
        <v/>
      </c>
      <c r="W41" s="579" t="str">
        <f>+IF(入力シート!$Q214="","",MID(TEXT(入力シート!$Q214,"00000#"),入力シート!BJ$183,1))</f>
        <v/>
      </c>
      <c r="X41" s="579" t="str">
        <f>+IF(入力シート!$Q214="","",MID(TEXT(入力シート!$Q214,"00000#"),入力シート!BK$183,1))</f>
        <v/>
      </c>
      <c r="Y41" s="579" t="str">
        <f>+IF(入力シート!$Q214="","",MID(TEXT(入力シート!$Q214,"00000#"),入力シート!BL$183,1))</f>
        <v/>
      </c>
      <c r="Z41" s="579" t="str">
        <f>+IF(入力シート!$Q214="","",MID(TEXT(入力シート!$Q214,"00000#"),入力シート!BM$183,1))</f>
        <v/>
      </c>
      <c r="AA41" s="580" t="str">
        <f>+IF(入力シート!$Q214="","",MID(TEXT(入力シート!$Q214,"00000#"),入力シート!BN$183,1))</f>
        <v/>
      </c>
      <c r="AB41" s="1449" t="str">
        <f>+IF(入力シート!$S214="","",MID(入力シート!$S214,入力シート!BI$181,1))</f>
        <v/>
      </c>
      <c r="AC41" s="1446"/>
      <c r="AD41" s="1480" t="str">
        <f>+IF(入力シート!$S214="","",MID(入力シート!$S214,入力シート!BK$181,1))</f>
        <v/>
      </c>
      <c r="AE41" s="1481"/>
      <c r="AF41" s="1480" t="str">
        <f>+IF(入力シート!$S214="","",MID(入力シート!$S214,入力シート!BM$181,1))</f>
        <v/>
      </c>
      <c r="AG41" s="1481"/>
      <c r="AH41" s="1480" t="str">
        <f>+IF(入力シート!$S214="","",MID(入力シート!$S214,入力シート!BO$181,1))</f>
        <v/>
      </c>
      <c r="AI41" s="1481"/>
      <c r="AJ41" s="1480" t="str">
        <f>+IF(入力シート!$S214="","",MID(入力シート!$S214,入力シート!BQ$181,1))</f>
        <v/>
      </c>
      <c r="AK41" s="1481"/>
      <c r="AL41" s="1480" t="str">
        <f>+IF(入力シート!$S214="","",MID(入力シート!$S214,入力シート!BS$181,1))</f>
        <v/>
      </c>
      <c r="AM41" s="1481"/>
      <c r="AN41" s="1480" t="str">
        <f>+IF(入力シート!$S214="","",MID(入力シート!$S214,入力シート!BU$181,1))</f>
        <v/>
      </c>
      <c r="AO41" s="1481"/>
      <c r="AP41" s="1480" t="str">
        <f>+IF(入力シート!$S214="","",MID(入力シート!$S214,入力シート!BW$181,1))</f>
        <v/>
      </c>
      <c r="AQ41" s="1481"/>
      <c r="AR41" s="1480" t="str">
        <f>+IF(入力シート!$S214="","",MID(入力シート!$S214,入力シート!BY$181,1))</f>
        <v/>
      </c>
      <c r="AS41" s="1481"/>
      <c r="AT41" s="1480" t="str">
        <f>+IF(入力シート!$S214="","",MID(入力シート!$S214,入力シート!CA$181,1))</f>
        <v/>
      </c>
      <c r="AU41" s="1481"/>
      <c r="AV41" s="1480" t="str">
        <f>+IF(入力シート!$S214="","",MID(入力シート!$S214,入力シート!CC$181,1))</f>
        <v/>
      </c>
      <c r="AW41" s="1481"/>
      <c r="AX41" s="1480" t="str">
        <f>+IF(入力シート!$S214="","",MID(入力シート!$S214,入力シート!CE$181,1))</f>
        <v/>
      </c>
      <c r="AY41" s="1481"/>
      <c r="AZ41" s="1480" t="str">
        <f>+IF(入力シート!$S214="","",MID(入力シート!$S214,入力シート!CG$181,1))</f>
        <v/>
      </c>
      <c r="BA41" s="1481"/>
      <c r="BB41" s="1480" t="str">
        <f>+IF(入力シート!$S214="","",MID(入力シート!$S214,入力シート!CI$181,1))</f>
        <v/>
      </c>
      <c r="BC41" s="1481"/>
      <c r="BD41" s="1480" t="str">
        <f>+IF(入力シート!$S214="","",MID(入力シート!$S214,入力シート!CK$181,1))</f>
        <v/>
      </c>
      <c r="BE41" s="1481"/>
      <c r="BF41" s="1480" t="str">
        <f>+IF(入力シート!$S214="","",MID(入力シート!$S214,入力シート!CM$181,1))</f>
        <v/>
      </c>
      <c r="BG41" s="1481"/>
      <c r="BH41" s="1480" t="str">
        <f>+IF(入力シート!$S214="","",MID(入力シート!$S214,入力シート!CO$181,1))</f>
        <v/>
      </c>
      <c r="BI41" s="1481"/>
      <c r="BJ41" s="1478" t="str">
        <f>+IF(入力シート!$S214="","",MID(入力シート!$S214,入力シート!CQ$181,1))</f>
        <v/>
      </c>
      <c r="BK41" s="1479"/>
      <c r="BL41" s="581" t="str">
        <f>+IF(入力シート!$AH214="","",MID(TEXT(入力シート!$AH214,"00#"),入力シート!BI$183,1))</f>
        <v/>
      </c>
      <c r="BM41" s="582" t="str">
        <f>+IF(入力シート!$AH214="","",MID(TEXT(入力シート!$AH214,"00#"),入力シート!BJ$183,1))</f>
        <v/>
      </c>
      <c r="BN41" s="582" t="str">
        <f>+IF(入力シート!$AH214="","",MID(TEXT(入力シート!$AH214,"00#"),入力シート!BK$183,1))</f>
        <v/>
      </c>
      <c r="BO41" s="583" t="s">
        <v>34</v>
      </c>
      <c r="BP41" s="582" t="str">
        <f>+IF(入力シート!$AK214="","",MID(TEXT(入力シート!$AK214,"000#"),入力シート!BI$183,1))</f>
        <v/>
      </c>
      <c r="BQ41" s="582" t="str">
        <f>+IF(入力シート!$AK214="","",MID(TEXT(入力シート!$AK214,"000#"),入力シート!BJ$183,1))</f>
        <v/>
      </c>
      <c r="BR41" s="582" t="str">
        <f>+IF(入力シート!$AK214="","",MID(TEXT(入力シート!$AK214,"000#"),入力シート!BK$183,1))</f>
        <v/>
      </c>
      <c r="BS41" s="582" t="str">
        <f>+IF(入力シート!$AK214="","",MID(TEXT(入力シート!$AK214,"000#"),入力シート!BL$183,1))</f>
        <v/>
      </c>
      <c r="BT41" s="1444" t="str">
        <f>+IF(入力シート!$AM214="","",MID(入力シート!$AM214,入力シート!BI$181,1))</f>
        <v/>
      </c>
      <c r="BU41" s="1445"/>
      <c r="BV41" s="1435" t="str">
        <f>+IF(入力シート!$AM214="","",MID(入力シート!$AM214,入力シート!BK$181,1))</f>
        <v/>
      </c>
      <c r="BW41" s="1436"/>
      <c r="BX41" s="1435" t="str">
        <f>+IF(入力シート!$AM214="","",MID(入力シート!$AM214,入力シート!BM$181,1))</f>
        <v/>
      </c>
      <c r="BY41" s="1436"/>
      <c r="BZ41" s="1437" t="str">
        <f>+IF(入力シート!$AM214="","",MID(入力シート!$AM214,入力シート!BO$181,1))</f>
        <v/>
      </c>
      <c r="CA41" s="1438"/>
      <c r="CB41" s="1435" t="str">
        <f>+IF(入力シート!$AM214="","",MID(入力シート!$AM214,入力シート!BQ$181,1))</f>
        <v/>
      </c>
      <c r="CC41" s="1436"/>
      <c r="CD41" s="1435" t="str">
        <f>+IF(入力シート!$AM214="","",MID(入力シート!$AM214,入力シート!BS$181,1))</f>
        <v/>
      </c>
      <c r="CE41" s="1436"/>
      <c r="CF41" s="1437" t="str">
        <f>+IF(入力シート!$AM214="","",MID(入力シート!$AM214,入力シート!BU$181,1))</f>
        <v/>
      </c>
      <c r="CG41" s="1438"/>
      <c r="CH41" s="1435" t="str">
        <f>+IF(入力シート!$AM214="","",MID(入力シート!$AM214,入力シート!BW$181,1))</f>
        <v/>
      </c>
      <c r="CI41" s="1477"/>
      <c r="DA41" s="436"/>
      <c r="DB41" s="643">
        <f>+SUM(DD41:FV42)</f>
        <v>0</v>
      </c>
      <c r="DC41" s="436"/>
      <c r="DD41" s="436">
        <f>IF(ISERROR(VLOOKUP(AB41,'環境依存文字（電子入札利用不可）'!$A:$A,1,FALSE))=TRUE,IF(SUBSTITUTE(AB41,"　","")="",0,IF($CV$3&lt;=CODE(AB41),IF(AND($DB$3&lt;=CODE(AB41),CODE(AB41)&lt;=$DD$3),0,IF(AND($DG$3&lt;=CODE(AB41),CODE(AB41)&lt;=$DI$3),0,1)),0)),1)</f>
        <v>0</v>
      </c>
      <c r="DE41" s="436"/>
      <c r="DF41" s="436">
        <f>IF(ISERROR(VLOOKUP(AD41,'環境依存文字（電子入札利用不可）'!$A:$A,1,FALSE))=TRUE,IF(SUBSTITUTE(AD41,"　","")="",0,IF($CV$3&lt;=CODE(AD41),IF(AND($DB$3&lt;=CODE(AD41),CODE(AD41)&lt;=$DD$3),0,IF(AND($DG$3&lt;=CODE(AD41),CODE(AD41)&lt;=$DI$3),0,1)),0)),1)</f>
        <v>0</v>
      </c>
      <c r="DG41" s="436"/>
      <c r="DH41" s="436">
        <f>IF(ISERROR(VLOOKUP(AF41,'環境依存文字（電子入札利用不可）'!$A:$A,1,FALSE))=TRUE,IF(SUBSTITUTE(AF41,"　","")="",0,IF($CV$3&lt;=CODE(AF41),IF(AND($DB$3&lt;=CODE(AF41),CODE(AF41)&lt;=$DD$3),0,IF(AND($DG$3&lt;=CODE(AF41),CODE(AF41)&lt;=$DI$3),0,1)),0)),1)</f>
        <v>0</v>
      </c>
      <c r="DI41" s="436"/>
      <c r="DJ41" s="436">
        <f>IF(ISERROR(VLOOKUP(AH41,'環境依存文字（電子入札利用不可）'!$A:$A,1,FALSE))=TRUE,IF(SUBSTITUTE(AH41,"　","")="",0,IF($CV$3&lt;=CODE(AH41),IF(AND($DB$3&lt;=CODE(AH41),CODE(AH41)&lt;=$DD$3),0,IF(AND($DG$3&lt;=CODE(AH41),CODE(AH41)&lt;=$DI$3),0,1)),0)),1)</f>
        <v>0</v>
      </c>
      <c r="DK41" s="436"/>
      <c r="DL41" s="436">
        <f>IF(ISERROR(VLOOKUP(AJ41,'環境依存文字（電子入札利用不可）'!$A:$A,1,FALSE))=TRUE,IF(SUBSTITUTE(AJ41,"　","")="",0,IF($CV$3&lt;=CODE(AJ41),IF(AND($DB$3&lt;=CODE(AJ41),CODE(AJ41)&lt;=$DD$3),0,IF(AND($DG$3&lt;=CODE(AJ41),CODE(AJ41)&lt;=$DI$3),0,1)),0)),1)</f>
        <v>0</v>
      </c>
      <c r="DM41" s="436"/>
      <c r="DN41" s="436">
        <f>IF(ISERROR(VLOOKUP(AL41,'環境依存文字（電子入札利用不可）'!$A:$A,1,FALSE))=TRUE,IF(SUBSTITUTE(AL41,"　","")="",0,IF($CV$3&lt;=CODE(AL41),IF(AND($DB$3&lt;=CODE(AL41),CODE(AL41)&lt;=$DD$3),0,IF(AND($DG$3&lt;=CODE(AL41),CODE(AL41)&lt;=$DI$3),0,1)),0)),1)</f>
        <v>0</v>
      </c>
      <c r="DO41" s="436"/>
      <c r="DP41" s="436">
        <f>IF(ISERROR(VLOOKUP(AN41,'環境依存文字（電子入札利用不可）'!$A:$A,1,FALSE))=TRUE,IF(SUBSTITUTE(AN41,"　","")="",0,IF($CV$3&lt;=CODE(AN41),IF(AND($DB$3&lt;=CODE(AN41),CODE(AN41)&lt;=$DD$3),0,IF(AND($DG$3&lt;=CODE(AN41),CODE(AN41)&lt;=$DI$3),0,1)),0)),1)</f>
        <v>0</v>
      </c>
      <c r="DQ41" s="436"/>
      <c r="DR41" s="436">
        <f>IF(ISERROR(VLOOKUP(AP41,'環境依存文字（電子入札利用不可）'!$A:$A,1,FALSE))=TRUE,IF(SUBSTITUTE(AP41,"　","")="",0,IF($CV$3&lt;=CODE(AP41),IF(AND($DB$3&lt;=CODE(AP41),CODE(AP41)&lt;=$DD$3),0,IF(AND($DG$3&lt;=CODE(AP41),CODE(AP41)&lt;=$DI$3),0,1)),0)),1)</f>
        <v>0</v>
      </c>
      <c r="DS41" s="436"/>
      <c r="DT41" s="436">
        <f>IF(ISERROR(VLOOKUP(AR41,'環境依存文字（電子入札利用不可）'!$A:$A,1,FALSE))=TRUE,IF(SUBSTITUTE(AR41,"　","")="",0,IF($CV$3&lt;=CODE(AR41),IF(AND($DB$3&lt;=CODE(AR41),CODE(AR41)&lt;=$DD$3),0,IF(AND($DG$3&lt;=CODE(AR41),CODE(AR41)&lt;=$DI$3),0,1)),0)),1)</f>
        <v>0</v>
      </c>
      <c r="DU41" s="436"/>
      <c r="DV41" s="436">
        <f>IF(ISERROR(VLOOKUP(AT41,'環境依存文字（電子入札利用不可）'!$A:$A,1,FALSE))=TRUE,IF(SUBSTITUTE(AT41,"　","")="",0,IF($CV$3&lt;=CODE(AT41),IF(AND($DB$3&lt;=CODE(AT41),CODE(AT41)&lt;=$DD$3),0,IF(AND($DG$3&lt;=CODE(AT41),CODE(AT41)&lt;=$DI$3),0,1)),0)),1)</f>
        <v>0</v>
      </c>
      <c r="DW41" s="436"/>
      <c r="DX41" s="436">
        <f>IF(ISERROR(VLOOKUP(AV41,'環境依存文字（電子入札利用不可）'!$A:$A,1,FALSE))=TRUE,IF(SUBSTITUTE(AV41,"　","")="",0,IF($CV$3&lt;=CODE(AV41),IF(AND($DB$3&lt;=CODE(AV41),CODE(AV41)&lt;=$DD$3),0,IF(AND($DG$3&lt;=CODE(AV41),CODE(AV41)&lt;=$DI$3),0,1)),0)),1)</f>
        <v>0</v>
      </c>
      <c r="DY41" s="436"/>
      <c r="DZ41" s="436">
        <f>IF(ISERROR(VLOOKUP(AX41,'環境依存文字（電子入札利用不可）'!$A:$A,1,FALSE))=TRUE,IF(SUBSTITUTE(AX41,"　","")="",0,IF($CV$3&lt;=CODE(AX41),IF(AND($DB$3&lt;=CODE(AX41),CODE(AX41)&lt;=$DD$3),0,IF(AND($DG$3&lt;=CODE(AX41),CODE(AX41)&lt;=$DI$3),0,1)),0)),1)</f>
        <v>0</v>
      </c>
      <c r="EA41" s="436"/>
      <c r="EB41" s="436">
        <f>IF(ISERROR(VLOOKUP(AZ41,'環境依存文字（電子入札利用不可）'!$A:$A,1,FALSE))=TRUE,IF(SUBSTITUTE(AZ41,"　","")="",0,IF($CV$3&lt;=CODE(AZ41),IF(AND($DB$3&lt;=CODE(AZ41),CODE(AZ41)&lt;=$DD$3),0,IF(AND($DG$3&lt;=CODE(AZ41),CODE(AZ41)&lt;=$DI$3),0,1)),0)),1)</f>
        <v>0</v>
      </c>
      <c r="EC41" s="436"/>
      <c r="ED41" s="436">
        <f>IF(ISERROR(VLOOKUP(BB41,'環境依存文字（電子入札利用不可）'!$A:$A,1,FALSE))=TRUE,IF(SUBSTITUTE(BB41,"　","")="",0,IF($CV$3&lt;=CODE(BB41),IF(AND($DB$3&lt;=CODE(BB41),CODE(BB41)&lt;=$DD$3),0,IF(AND($DG$3&lt;=CODE(BB41),CODE(BB41)&lt;=$DI$3),0,1)),0)),1)</f>
        <v>0</v>
      </c>
      <c r="EE41" s="436"/>
      <c r="EF41" s="436">
        <f>IF(ISERROR(VLOOKUP(BD41,'環境依存文字（電子入札利用不可）'!$A:$A,1,FALSE))=TRUE,IF(SUBSTITUTE(BD41,"　","")="",0,IF($CV$3&lt;=CODE(BD41),IF(AND($DB$3&lt;=CODE(BD41),CODE(BD41)&lt;=$DD$3),0,IF(AND($DG$3&lt;=CODE(BD41),CODE(BD41)&lt;=$DI$3),0,1)),0)),1)</f>
        <v>0</v>
      </c>
      <c r="EG41" s="436"/>
      <c r="EH41" s="436">
        <f>IF(ISERROR(VLOOKUP(BF41,'環境依存文字（電子入札利用不可）'!$A:$A,1,FALSE))=TRUE,IF(SUBSTITUTE(BF41,"　","")="",0,IF($CV$3&lt;=CODE(BF41),IF(AND($DB$3&lt;=CODE(BF41),CODE(BF41)&lt;=$DD$3),0,IF(AND($DG$3&lt;=CODE(BF41),CODE(BF41)&lt;=$DI$3),0,1)),0)),1)</f>
        <v>0</v>
      </c>
      <c r="EI41" s="436"/>
      <c r="EJ41" s="436">
        <f>IF(ISERROR(VLOOKUP(BH41,'環境依存文字（電子入札利用不可）'!$A:$A,1,FALSE))=TRUE,IF(SUBSTITUTE(BH41,"　","")="",0,IF($CV$3&lt;=CODE(BH41),IF(AND($DB$3&lt;=CODE(BH41),CODE(BH41)&lt;=$DD$3),0,IF(AND($DG$3&lt;=CODE(BH41),CODE(BH41)&lt;=$DI$3),0,1)),0)),1)</f>
        <v>0</v>
      </c>
      <c r="EK41" s="436"/>
      <c r="EL41" s="436">
        <f>IF(ISERROR(VLOOKUP(BJ41,'環境依存文字（電子入札利用不可）'!$A:$A,1,FALSE))=TRUE,IF(SUBSTITUTE(BJ41,"　","")="",0,IF($CV$3&lt;=CODE(BJ41),IF(AND($DB$3&lt;=CODE(BJ41),CODE(BJ41)&lt;=$DD$3),0,IF(AND($DG$3&lt;=CODE(BJ41),CODE(BJ41)&lt;=$DI$3),0,1)),0)),1)</f>
        <v>0</v>
      </c>
      <c r="EM41" s="436"/>
      <c r="EN41" s="436">
        <f>IF(ISERROR(VLOOKUP(BT41,'環境依存文字（電子入札利用不可）'!$A:$A,1,FALSE))=TRUE,IF(SUBSTITUTE(BT41,"　","")="",0,IF($CV$3&lt;=CODE(BT41),IF(AND($DB$3&lt;=CODE(BT41),CODE(BT41)&lt;=$DD$3),0,IF(AND($DG$3&lt;=CODE(BT41),CODE(BT41)&lt;=$DI$3),0,1)),0)),1)</f>
        <v>0</v>
      </c>
      <c r="EO41" s="436"/>
      <c r="EP41" s="436">
        <f>IF(ISERROR(VLOOKUP(BV41,'環境依存文字（電子入札利用不可）'!$A:$A,1,FALSE))=TRUE,IF(SUBSTITUTE(BV41,"　","")="",0,IF($CV$3&lt;=CODE(BV41),IF(AND($DB$3&lt;=CODE(BV41),CODE(BV41)&lt;=$DD$3),0,IF(AND($DG$3&lt;=CODE(BV41),CODE(BV41)&lt;=$DI$3),0,1)),0)),1)</f>
        <v>0</v>
      </c>
      <c r="EQ41" s="436"/>
      <c r="ER41" s="436">
        <f>IF(ISERROR(VLOOKUP(BX41,'環境依存文字（電子入札利用不可）'!$A:$A,1,FALSE))=TRUE,IF(SUBSTITUTE(BX41,"　","")="",0,IF($CV$3&lt;=CODE(BX41),IF(AND($DB$3&lt;=CODE(BX41),CODE(BX41)&lt;=$DD$3),0,IF(AND($DG$3&lt;=CODE(BX41),CODE(BX41)&lt;=$DI$3),0,1)),0)),1)</f>
        <v>0</v>
      </c>
      <c r="ES41" s="436"/>
      <c r="ET41" s="436">
        <f>IF(ISERROR(VLOOKUP(BZ41,'環境依存文字（電子入札利用不可）'!$A:$A,1,FALSE))=TRUE,IF(SUBSTITUTE(BZ41,"　","")="",0,IF($CV$3&lt;=CODE(BZ41),IF(AND($DB$3&lt;=CODE(BZ41),CODE(BZ41)&lt;=$DD$3),0,IF(AND($DG$3&lt;=CODE(BZ41),CODE(BZ41)&lt;=$DI$3),0,1)),0)),1)</f>
        <v>0</v>
      </c>
      <c r="EU41" s="436"/>
      <c r="EV41" s="436">
        <f>IF(ISERROR(VLOOKUP(CB41,'環境依存文字（電子入札利用不可）'!$A:$A,1,FALSE))=TRUE,IF(SUBSTITUTE(CB41,"　","")="",0,IF($CV$3&lt;=CODE(CB41),IF(AND($DB$3&lt;=CODE(CB41),CODE(CB41)&lt;=$DD$3),0,IF(AND($DG$3&lt;=CODE(CB41),CODE(CB41)&lt;=$DI$3),0,1)),0)),1)</f>
        <v>0</v>
      </c>
      <c r="EW41" s="436"/>
      <c r="EX41" s="436">
        <f>IF(ISERROR(VLOOKUP(CD41,'環境依存文字（電子入札利用不可）'!$A:$A,1,FALSE))=TRUE,IF(SUBSTITUTE(CD41,"　","")="",0,IF($CV$3&lt;=CODE(CD41),IF(AND($DB$3&lt;=CODE(CD41),CODE(CD41)&lt;=$DD$3),0,IF(AND($DG$3&lt;=CODE(CD41),CODE(CD41)&lt;=$DI$3),0,1)),0)),1)</f>
        <v>0</v>
      </c>
      <c r="EY41" s="436"/>
      <c r="EZ41" s="436">
        <f>IF(ISERROR(VLOOKUP(CF41,'環境依存文字（電子入札利用不可）'!$A:$A,1,FALSE))=TRUE,IF(SUBSTITUTE(CF41,"　","")="",0,IF($CV$3&lt;=CODE(CF41),IF(AND($DB$3&lt;=CODE(CF41),CODE(CF41)&lt;=$DD$3),0,IF(AND($DG$3&lt;=CODE(CF41),CODE(CF41)&lt;=$DI$3),0,1)),0)),1)</f>
        <v>0</v>
      </c>
      <c r="FA41" s="436"/>
      <c r="FB41" s="436">
        <f>IF(ISERROR(VLOOKUP(CH41,'環境依存文字（電子入札利用不可）'!$A:$A,1,FALSE))=TRUE,IF(SUBSTITUTE(CH41,"　","")="",0,IF($CV$3&lt;=CODE(CH41),IF(AND($DB$3&lt;=CODE(CH41),CODE(CH41)&lt;=$DD$3),0,IF(AND($DG$3&lt;=CODE(CH41),CODE(CH41)&lt;=$DI$3),0,1)),0)),1)</f>
        <v>0</v>
      </c>
      <c r="FC41" s="436"/>
      <c r="FD41" s="436"/>
      <c r="FE41" s="436"/>
      <c r="FF41" s="436"/>
      <c r="FG41" s="436"/>
      <c r="FH41" s="436"/>
      <c r="FI41" s="436"/>
      <c r="FJ41" s="436"/>
    </row>
    <row r="42" spans="1:167" s="436" customFormat="1" ht="23.25" customHeight="1" thickBot="1">
      <c r="B42" s="1451"/>
      <c r="C42" s="1428" t="str">
        <f>+IF(入力シート!F215="","",入力シート!F215)</f>
        <v/>
      </c>
      <c r="D42" s="1428"/>
      <c r="E42" s="1428"/>
      <c r="F42" s="1428"/>
      <c r="G42" s="1428"/>
      <c r="H42" s="1428"/>
      <c r="I42" s="1428"/>
      <c r="J42" s="1428"/>
      <c r="K42" s="362" t="str">
        <f>+IF(入力シート!J215="","",入力シート!J215)</f>
        <v/>
      </c>
      <c r="L42" s="1429" t="str">
        <f>+MID(入力シート!$BI215,入力シート!BI$182,1)</f>
        <v/>
      </c>
      <c r="M42" s="1430"/>
      <c r="N42" s="1431" t="str">
        <f>+MID(入力シート!$BI215,入力シート!BK$182,1)</f>
        <v/>
      </c>
      <c r="O42" s="1432"/>
      <c r="P42" s="1432" t="str">
        <f>+MID(入力シート!$BI215,入力シート!BM$182,1)</f>
        <v/>
      </c>
      <c r="Q42" s="1432"/>
      <c r="R42" s="1433" t="str">
        <f>+MID(入力シート!$BI215,入力シート!BO$182,1)</f>
        <v/>
      </c>
      <c r="S42" s="1434"/>
      <c r="T42" s="1429" t="str">
        <f>+MID(入力シート!$BI215,入力シート!BQ$182,1)</f>
        <v/>
      </c>
      <c r="U42" s="1430"/>
      <c r="V42" s="584" t="str">
        <f>+IF(入力シート!$Q215="","",MID(TEXT(入力シート!$Q215,"00000#"),入力シート!BI$183,1))</f>
        <v/>
      </c>
      <c r="W42" s="585" t="str">
        <f>+IF(入力シート!$Q215="","",MID(TEXT(入力シート!$Q215,"00000#"),入力シート!BJ$183,1))</f>
        <v/>
      </c>
      <c r="X42" s="585" t="str">
        <f>+IF(入力シート!$Q215="","",MID(TEXT(入力シート!$Q215,"00000#"),入力シート!BK$183,1))</f>
        <v/>
      </c>
      <c r="Y42" s="585" t="str">
        <f>+IF(入力シート!$Q215="","",MID(TEXT(入力シート!$Q215,"00000#"),入力シート!BL$183,1))</f>
        <v/>
      </c>
      <c r="Z42" s="585" t="str">
        <f>+IF(入力シート!$Q215="","",MID(TEXT(入力シート!$Q215,"00000#"),入力シート!BM$183,1))</f>
        <v/>
      </c>
      <c r="AA42" s="586" t="str">
        <f>+IF(入力シート!$Q215="","",MID(TEXT(入力シート!$Q215,"00000#"),入力シート!BN$183,1))</f>
        <v/>
      </c>
      <c r="AB42" s="1424" t="str">
        <f>+IF(入力シート!$S214="","",MID(入力シート!$S214,入力シート!CS$181,1))</f>
        <v/>
      </c>
      <c r="AC42" s="1421"/>
      <c r="AD42" s="1473" t="str">
        <f>+IF(入力シート!$S214="","",MID(入力シート!$S214,入力シート!CU$181,1))</f>
        <v/>
      </c>
      <c r="AE42" s="1474"/>
      <c r="AF42" s="1473" t="str">
        <f>+IF(入力シート!$S214="","",MID(入力シート!$S214,入力シート!CW$181,1))</f>
        <v/>
      </c>
      <c r="AG42" s="1474"/>
      <c r="AH42" s="1473" t="str">
        <f>+IF(入力シート!$S214="","",MID(入力シート!$S214,入力シート!CY$181,1))</f>
        <v/>
      </c>
      <c r="AI42" s="1474"/>
      <c r="AJ42" s="1473" t="str">
        <f>+IF(入力シート!$S214="","",MID(入力シート!$S214,入力シート!DA$181,1))</f>
        <v/>
      </c>
      <c r="AK42" s="1474"/>
      <c r="AL42" s="1473" t="str">
        <f>+IF(入力シート!$S214="","",MID(入力シート!$S214,入力シート!DC$181,1))</f>
        <v/>
      </c>
      <c r="AM42" s="1474"/>
      <c r="AN42" s="1473" t="str">
        <f>+IF(入力シート!$S214="","",MID(入力シート!$S214,入力シート!DE$181,1))</f>
        <v/>
      </c>
      <c r="AO42" s="1474"/>
      <c r="AP42" s="1473" t="str">
        <f>+IF(入力シート!$S214="","",MID(入力シート!$S214,入力シート!DG$181,1))</f>
        <v/>
      </c>
      <c r="AQ42" s="1474"/>
      <c r="AR42" s="1473" t="str">
        <f>+IF(入力シート!$S214="","",MID(入力シート!$S214,入力シート!DI$181,1))</f>
        <v/>
      </c>
      <c r="AS42" s="1474"/>
      <c r="AT42" s="1473" t="str">
        <f>+IF(入力シート!$S214="","",MID(入力シート!$S214,入力シート!DK$181,1))</f>
        <v/>
      </c>
      <c r="AU42" s="1474"/>
      <c r="AV42" s="1473" t="str">
        <f>+IF(入力シート!$S214="","",MID(入力シート!$S214,入力シート!DM$181,1))</f>
        <v/>
      </c>
      <c r="AW42" s="1474"/>
      <c r="AX42" s="1473" t="str">
        <f>+IF(入力シート!$S214="","",MID(入力シート!$S214,入力シート!DO$181,1))</f>
        <v/>
      </c>
      <c r="AY42" s="1474"/>
      <c r="AZ42" s="1473" t="str">
        <f>+IF(入力シート!$S214="","",MID(入力シート!$S214,入力シート!DQ$181,1))</f>
        <v/>
      </c>
      <c r="BA42" s="1474"/>
      <c r="BB42" s="1473" t="str">
        <f>+IF(入力シート!$S214="","",MID(入力シート!$S214,入力シート!DS$181,1))</f>
        <v/>
      </c>
      <c r="BC42" s="1474"/>
      <c r="BD42" s="1473" t="str">
        <f>+IF(入力シート!$S214="","",MID(入力シート!$S214,入力シート!DU$181,1))</f>
        <v/>
      </c>
      <c r="BE42" s="1474"/>
      <c r="BF42" s="1473" t="str">
        <f>+IF(入力シート!$S214="","",MID(入力シート!$S214,入力シート!DW$181,1))</f>
        <v/>
      </c>
      <c r="BG42" s="1474"/>
      <c r="BH42" s="1473" t="str">
        <f>+IF(入力シート!$S214="","",MID(入力シート!$S214,入力シート!DY$181,1))</f>
        <v/>
      </c>
      <c r="BI42" s="1474"/>
      <c r="BJ42" s="1475" t="str">
        <f>+IF(入力シート!$S214="","",MID(入力シート!$S214,入力シート!EA$181,1))</f>
        <v/>
      </c>
      <c r="BK42" s="1476"/>
      <c r="BL42" s="1417" t="str">
        <f>+IF(入力シート!$BJ214="","",MID(入力シート!$BJ214,入力シート!BI$181,1))</f>
        <v>　</v>
      </c>
      <c r="BM42" s="1418"/>
      <c r="BN42" s="1413" t="str">
        <f>+IF(入力シート!$BJ214="","",MID(入力シート!$BJ214,入力シート!BK$181,1))</f>
        <v/>
      </c>
      <c r="BO42" s="1414"/>
      <c r="BP42" s="1419" t="str">
        <f>+IF(入力シート!$BJ214="","",MID(入力シート!$BJ214,入力シート!BM$181,1))</f>
        <v/>
      </c>
      <c r="BQ42" s="1420"/>
      <c r="BR42" s="1413" t="str">
        <f>+IF(入力シート!$BJ214="","",MID(入力シート!$BJ214,入力シート!BO$181,1))</f>
        <v/>
      </c>
      <c r="BS42" s="1414"/>
      <c r="BT42" s="1413" t="str">
        <f>+IF(入力シート!$BJ214="","",MID(入力シート!$BJ214,入力シート!BQ$181,1))</f>
        <v/>
      </c>
      <c r="BU42" s="1414"/>
      <c r="BV42" s="1419" t="str">
        <f>+IF(入力シート!$BJ214="","",MID(入力シート!$BJ214,入力シート!BS$181,1))</f>
        <v/>
      </c>
      <c r="BW42" s="1420"/>
      <c r="BX42" s="1413" t="str">
        <f>+IF(入力シート!$BJ214="","",MID(入力シート!$BJ214,入力シート!BU$181,1))</f>
        <v/>
      </c>
      <c r="BY42" s="1414"/>
      <c r="BZ42" s="1413" t="str">
        <f>+IF(入力シート!$BJ214="","",MID(入力シート!$BJ214,入力シート!BW$181,1))</f>
        <v/>
      </c>
      <c r="CA42" s="1414"/>
      <c r="CB42" s="1413" t="str">
        <f>+IF(入力シート!$BJ214="","",MID(入力シート!$BJ214,入力シート!BY$181,1))</f>
        <v/>
      </c>
      <c r="CC42" s="1414"/>
      <c r="CD42" s="1413" t="str">
        <f>+IF(入力シート!$BJ214="","",MID(入力シート!$BJ214,入力シート!CA$181,1))</f>
        <v/>
      </c>
      <c r="CE42" s="1414"/>
      <c r="CF42" s="1413" t="str">
        <f>+IF(入力シート!$BJ214="","",MID(入力シート!$BJ214,入力シート!CC$181,1))</f>
        <v/>
      </c>
      <c r="CG42" s="1414"/>
      <c r="CH42" s="1413" t="str">
        <f>+IF(入力シート!$BJ214="","",MID(入力シート!$BJ214,入力シート!CE$181,1))</f>
        <v/>
      </c>
      <c r="CI42" s="1471"/>
      <c r="DD42" s="436">
        <f>IF(ISERROR(VLOOKUP(AB42,'環境依存文字（電子入札利用不可）'!$A:$A,1,FALSE))=TRUE,IF(SUBSTITUTE(AB42,"　","")="",0,IF($CV$3&lt;=CODE(AB42),IF(AND($DB$3&lt;=CODE(AB42),CODE(AB42)&lt;=$DD$3),0,IF(AND($DG$3&lt;=CODE(AB42),CODE(AB42)&lt;=$DI$3),0,1)),0)),1)</f>
        <v>0</v>
      </c>
      <c r="DF42" s="436">
        <f>IF(ISERROR(VLOOKUP(AD42,'環境依存文字（電子入札利用不可）'!$A:$A,1,FALSE))=TRUE,IF(SUBSTITUTE(AD42,"　","")="",0,IF($CV$3&lt;=CODE(AD42),IF(AND($DB$3&lt;=CODE(AD42),CODE(AD42)&lt;=$DD$3),0,IF(AND($DG$3&lt;=CODE(AD42),CODE(AD42)&lt;=$DI$3),0,1)),0)),1)</f>
        <v>0</v>
      </c>
      <c r="DH42" s="436">
        <f>IF(ISERROR(VLOOKUP(AF42,'環境依存文字（電子入札利用不可）'!$A:$A,1,FALSE))=TRUE,IF(SUBSTITUTE(AF42,"　","")="",0,IF($CV$3&lt;=CODE(AF42),IF(AND($DB$3&lt;=CODE(AF42),CODE(AF42)&lt;=$DD$3),0,IF(AND($DG$3&lt;=CODE(AF42),CODE(AF42)&lt;=$DI$3),0,1)),0)),1)</f>
        <v>0</v>
      </c>
      <c r="DJ42" s="436">
        <f>IF(ISERROR(VLOOKUP(AH42,'環境依存文字（電子入札利用不可）'!$A:$A,1,FALSE))=TRUE,IF(SUBSTITUTE(AH42,"　","")="",0,IF($CV$3&lt;=CODE(AH42),IF(AND($DB$3&lt;=CODE(AH42),CODE(AH42)&lt;=$DD$3),0,IF(AND($DG$3&lt;=CODE(AH42),CODE(AH42)&lt;=$DI$3),0,1)),0)),1)</f>
        <v>0</v>
      </c>
      <c r="DL42" s="436">
        <f>IF(ISERROR(VLOOKUP(AJ42,'環境依存文字（電子入札利用不可）'!$A:$A,1,FALSE))=TRUE,IF(SUBSTITUTE(AJ42,"　","")="",0,IF($CV$3&lt;=CODE(AJ42),IF(AND($DB$3&lt;=CODE(AJ42),CODE(AJ42)&lt;=$DD$3),0,IF(AND($DG$3&lt;=CODE(AJ42),CODE(AJ42)&lt;=$DI$3),0,1)),0)),1)</f>
        <v>0</v>
      </c>
      <c r="DN42" s="436">
        <f>IF(ISERROR(VLOOKUP(AL42,'環境依存文字（電子入札利用不可）'!$A:$A,1,FALSE))=TRUE,IF(SUBSTITUTE(AL42,"　","")="",0,IF($CV$3&lt;=CODE(AL42),IF(AND($DB$3&lt;=CODE(AL42),CODE(AL42)&lt;=$DD$3),0,IF(AND($DG$3&lt;=CODE(AL42),CODE(AL42)&lt;=$DI$3),0,1)),0)),1)</f>
        <v>0</v>
      </c>
      <c r="DP42" s="436">
        <f>IF(ISERROR(VLOOKUP(AN42,'環境依存文字（電子入札利用不可）'!$A:$A,1,FALSE))=TRUE,IF(SUBSTITUTE(AN42,"　","")="",0,IF($CV$3&lt;=CODE(AN42),IF(AND($DB$3&lt;=CODE(AN42),CODE(AN42)&lt;=$DD$3),0,IF(AND($DG$3&lt;=CODE(AN42),CODE(AN42)&lt;=$DI$3),0,1)),0)),1)</f>
        <v>0</v>
      </c>
      <c r="DR42" s="436">
        <f>IF(ISERROR(VLOOKUP(AP42,'環境依存文字（電子入札利用不可）'!$A:$A,1,FALSE))=TRUE,IF(SUBSTITUTE(AP42,"　","")="",0,IF($CV$3&lt;=CODE(AP42),IF(AND($DB$3&lt;=CODE(AP42),CODE(AP42)&lt;=$DD$3),0,IF(AND($DG$3&lt;=CODE(AP42),CODE(AP42)&lt;=$DI$3),0,1)),0)),1)</f>
        <v>0</v>
      </c>
      <c r="DT42" s="436">
        <f>IF(ISERROR(VLOOKUP(AR42,'環境依存文字（電子入札利用不可）'!$A:$A,1,FALSE))=TRUE,IF(SUBSTITUTE(AR42,"　","")="",0,IF($CV$3&lt;=CODE(AR42),IF(AND($DB$3&lt;=CODE(AR42),CODE(AR42)&lt;=$DD$3),0,IF(AND($DG$3&lt;=CODE(AR42),CODE(AR42)&lt;=$DI$3),0,1)),0)),1)</f>
        <v>0</v>
      </c>
      <c r="DV42" s="436">
        <f>IF(ISERROR(VLOOKUP(AT42,'環境依存文字（電子入札利用不可）'!$A:$A,1,FALSE))=TRUE,IF(SUBSTITUTE(AT42,"　","")="",0,IF($CV$3&lt;=CODE(AT42),IF(AND($DB$3&lt;=CODE(AT42),CODE(AT42)&lt;=$DD$3),0,IF(AND($DG$3&lt;=CODE(AT42),CODE(AT42)&lt;=$DI$3),0,1)),0)),1)</f>
        <v>0</v>
      </c>
      <c r="DX42" s="436">
        <f>IF(ISERROR(VLOOKUP(AV42,'環境依存文字（電子入札利用不可）'!$A:$A,1,FALSE))=TRUE,IF(SUBSTITUTE(AV42,"　","")="",0,IF($CV$3&lt;=CODE(AV42),IF(AND($DB$3&lt;=CODE(AV42),CODE(AV42)&lt;=$DD$3),0,IF(AND($DG$3&lt;=CODE(AV42),CODE(AV42)&lt;=$DI$3),0,1)),0)),1)</f>
        <v>0</v>
      </c>
      <c r="DZ42" s="436">
        <f>IF(ISERROR(VLOOKUP(AX42,'環境依存文字（電子入札利用不可）'!$A:$A,1,FALSE))=TRUE,IF(SUBSTITUTE(AX42,"　","")="",0,IF($CV$3&lt;=CODE(AX42),IF(AND($DB$3&lt;=CODE(AX42),CODE(AX42)&lt;=$DD$3),0,IF(AND($DG$3&lt;=CODE(AX42),CODE(AX42)&lt;=$DI$3),0,1)),0)),1)</f>
        <v>0</v>
      </c>
      <c r="EB42" s="436">
        <f>IF(ISERROR(VLOOKUP(AZ42,'環境依存文字（電子入札利用不可）'!$A:$A,1,FALSE))=TRUE,IF(SUBSTITUTE(AZ42,"　","")="",0,IF($CV$3&lt;=CODE(AZ42),IF(AND($DB$3&lt;=CODE(AZ42),CODE(AZ42)&lt;=$DD$3),0,IF(AND($DG$3&lt;=CODE(AZ42),CODE(AZ42)&lt;=$DI$3),0,1)),0)),1)</f>
        <v>0</v>
      </c>
      <c r="ED42" s="436">
        <f>IF(ISERROR(VLOOKUP(BB42,'環境依存文字（電子入札利用不可）'!$A:$A,1,FALSE))=TRUE,IF(SUBSTITUTE(BB42,"　","")="",0,IF($CV$3&lt;=CODE(BB42),IF(AND($DB$3&lt;=CODE(BB42),CODE(BB42)&lt;=$DD$3),0,IF(AND($DG$3&lt;=CODE(BB42),CODE(BB42)&lt;=$DI$3),0,1)),0)),1)</f>
        <v>0</v>
      </c>
      <c r="EF42" s="436">
        <f>IF(ISERROR(VLOOKUP(BD42,'環境依存文字（電子入札利用不可）'!$A:$A,1,FALSE))=TRUE,IF(SUBSTITUTE(BD42,"　","")="",0,IF($CV$3&lt;=CODE(BD42),IF(AND($DB$3&lt;=CODE(BD42),CODE(BD42)&lt;=$DD$3),0,IF(AND($DG$3&lt;=CODE(BD42),CODE(BD42)&lt;=$DI$3),0,1)),0)),1)</f>
        <v>0</v>
      </c>
      <c r="EH42" s="436">
        <f>IF(ISERROR(VLOOKUP(BF42,'環境依存文字（電子入札利用不可）'!$A:$A,1,FALSE))=TRUE,IF(SUBSTITUTE(BF42,"　","")="",0,IF($CV$3&lt;=CODE(BF42),IF(AND($DB$3&lt;=CODE(BF42),CODE(BF42)&lt;=$DD$3),0,IF(AND($DG$3&lt;=CODE(BF42),CODE(BF42)&lt;=$DI$3),0,1)),0)),1)</f>
        <v>0</v>
      </c>
      <c r="EJ42" s="436">
        <f>IF(ISERROR(VLOOKUP(BH42,'環境依存文字（電子入札利用不可）'!$A:$A,1,FALSE))=TRUE,IF(SUBSTITUTE(BH42,"　","")="",0,IF($CV$3&lt;=CODE(BH42),IF(AND($DB$3&lt;=CODE(BH42),CODE(BH42)&lt;=$DD$3),0,IF(AND($DG$3&lt;=CODE(BH42),CODE(BH42)&lt;=$DI$3),0,1)),0)),1)</f>
        <v>0</v>
      </c>
      <c r="EL42" s="436">
        <f>IF(ISERROR(VLOOKUP(BJ42,'環境依存文字（電子入札利用不可）'!$A:$A,1,FALSE))=TRUE,IF(SUBSTITUTE(BJ42,"　","")="",0,IF($CV$3&lt;=CODE(BJ42),IF(AND($DB$3&lt;=CODE(BJ42),CODE(BJ42)&lt;=$DD$3),0,IF(AND($DG$3&lt;=CODE(BJ42),CODE(BJ42)&lt;=$DI$3),0,1)),0)),1)</f>
        <v>0</v>
      </c>
      <c r="EN42" s="436">
        <f>IF(ISERROR(VLOOKUP(BL42,'環境依存文字（電子入札利用不可）'!$A:$A,1,FALSE))=TRUE,IF(SUBSTITUTE(BL42,"　","")="",0,IF($CV$3&lt;=CODE(BL42),IF(AND($DB$3&lt;=CODE(BL42),CODE(BL42)&lt;=$DD$3),0,IF(AND($DG$3&lt;=CODE(BL42),CODE(BL42)&lt;=$DI$3),0,1)),0)),1)</f>
        <v>0</v>
      </c>
      <c r="EP42" s="436">
        <f>IF(ISERROR(VLOOKUP(BN42,'環境依存文字（電子入札利用不可）'!$A:$A,1,FALSE))=TRUE,IF(SUBSTITUTE(BN42,"　","")="",0,IF($CV$3&lt;=CODE(BN42),IF(AND($DB$3&lt;=CODE(BN42),CODE(BN42)&lt;=$DD$3),0,IF(AND($DG$3&lt;=CODE(BN42),CODE(BN42)&lt;=$DI$3),0,1)),0)),1)</f>
        <v>0</v>
      </c>
      <c r="ER42" s="436">
        <f>IF(ISERROR(VLOOKUP(BP42,'環境依存文字（電子入札利用不可）'!$A:$A,1,FALSE))=TRUE,IF(SUBSTITUTE(BP42,"　","")="",0,IF($CV$3&lt;=CODE(BP42),IF(AND($DB$3&lt;=CODE(BP42),CODE(BP42)&lt;=$DD$3),0,IF(AND($DG$3&lt;=CODE(BP42),CODE(BP42)&lt;=$DI$3),0,1)),0)),1)</f>
        <v>0</v>
      </c>
      <c r="ET42" s="436">
        <f>IF(ISERROR(VLOOKUP(BR42,'環境依存文字（電子入札利用不可）'!$A:$A,1,FALSE))=TRUE,IF(SUBSTITUTE(BR42,"　","")="",0,IF($CV$3&lt;=CODE(BR42),IF(AND($DB$3&lt;=CODE(BR42),CODE(BR42)&lt;=$DD$3),0,IF(AND($DG$3&lt;=CODE(BR42),CODE(BR42)&lt;=$DI$3),0,1)),0)),1)</f>
        <v>0</v>
      </c>
      <c r="EV42" s="436">
        <f>IF(ISERROR(VLOOKUP(BT42,'環境依存文字（電子入札利用不可）'!$A:$A,1,FALSE))=TRUE,IF(SUBSTITUTE(BT42,"　","")="",0,IF($CV$3&lt;=CODE(BT42),IF(AND($DB$3&lt;=CODE(BT42),CODE(BT42)&lt;=$DD$3),0,IF(AND($DG$3&lt;=CODE(BT42),CODE(BT42)&lt;=$DI$3),0,1)),0)),1)</f>
        <v>0</v>
      </c>
      <c r="EX42" s="436">
        <f>IF(ISERROR(VLOOKUP(BV42,'環境依存文字（電子入札利用不可）'!$A:$A,1,FALSE))=TRUE,IF(SUBSTITUTE(BV42,"　","")="",0,IF($CV$3&lt;=CODE(BV42),IF(AND($DB$3&lt;=CODE(BV42),CODE(BV42)&lt;=$DD$3),0,IF(AND($DG$3&lt;=CODE(BV42),CODE(BV42)&lt;=$DI$3),0,1)),0)),1)</f>
        <v>0</v>
      </c>
      <c r="EZ42" s="436">
        <f>IF(ISERROR(VLOOKUP(BX42,'環境依存文字（電子入札利用不可）'!$A:$A,1,FALSE))=TRUE,IF(SUBSTITUTE(BX42,"　","")="",0,IF($CV$3&lt;=CODE(BX42),IF(AND($DB$3&lt;=CODE(BX42),CODE(BX42)&lt;=$DD$3),0,IF(AND($DG$3&lt;=CODE(BX42),CODE(BX42)&lt;=$DI$3),0,1)),0)),1)</f>
        <v>0</v>
      </c>
      <c r="FB42" s="436">
        <f>IF(ISERROR(VLOOKUP(BZ42,'環境依存文字（電子入札利用不可）'!$A:$A,1,FALSE))=TRUE,IF(SUBSTITUTE(BZ42,"　","")="",0,IF($CV$3&lt;=CODE(BZ42),IF(AND($DB$3&lt;=CODE(BZ42),CODE(BZ42)&lt;=$DD$3),0,IF(AND($DG$3&lt;=CODE(BZ42),CODE(BZ42)&lt;=$DI$3),0,1)),0)),1)</f>
        <v>0</v>
      </c>
      <c r="FD42" s="436">
        <f>IF(ISERROR(VLOOKUP(CB42,'環境依存文字（電子入札利用不可）'!$A:$A,1,FALSE))=TRUE,IF(SUBSTITUTE(CB42,"　","")="",0,IF($CV$3&lt;=CODE(CB42),IF(AND($DB$3&lt;=CODE(CB42),CODE(CB42)&lt;=$DD$3),0,IF(AND($DG$3&lt;=CODE(CB42),CODE(CB42)&lt;=$DI$3),0,1)),0)),1)</f>
        <v>0</v>
      </c>
      <c r="FF42" s="436">
        <f>IF(ISERROR(VLOOKUP(CD42,'環境依存文字（電子入札利用不可）'!$A:$A,1,FALSE))=TRUE,IF(SUBSTITUTE(CD42,"　","")="",0,IF($CV$3&lt;=CODE(CD42),IF(AND($DB$3&lt;=CODE(CD42),CODE(CD42)&lt;=$DD$3),0,IF(AND($DG$3&lt;=CODE(CD42),CODE(CD42)&lt;=$DI$3),0,1)),0)),1)</f>
        <v>0</v>
      </c>
      <c r="FH42" s="436">
        <f>IF(ISERROR(VLOOKUP(CF42,'環境依存文字（電子入札利用不可）'!$A:$A,1,FALSE))=TRUE,IF(SUBSTITUTE(CF42,"　","")="",0,IF($CV$3&lt;=CODE(CF42),IF(AND($DB$3&lt;=CODE(CF42),CODE(CF42)&lt;=$DD$3),0,IF(AND($DG$3&lt;=CODE(CF42),CODE(CF42)&lt;=$DI$3),0,1)),0)),1)</f>
        <v>0</v>
      </c>
      <c r="FJ42" s="436">
        <f>IF(ISERROR(VLOOKUP(CH42,'環境依存文字（電子入札利用不可）'!$A:$A,1,FALSE))=TRUE,IF(SUBSTITUTE(CH42,"　","")="",0,IF($CV$3&lt;=CODE(CH42),IF(AND($DB$3&lt;=CODE(CH42),CODE(CH42)&lt;=$DD$3),0,IF(AND($DG$3&lt;=CODE(CH42),CODE(CH42)&lt;=$DI$3),0,1)),0)),1)</f>
        <v>0</v>
      </c>
    </row>
    <row r="43" spans="1:167" s="436" customFormat="1" ht="23.25" customHeight="1">
      <c r="B43" s="1450">
        <v>4</v>
      </c>
      <c r="C43" s="1452" t="str">
        <f>+IF(入力シート!F216="","",入力シート!F216)</f>
        <v/>
      </c>
      <c r="D43" s="1452"/>
      <c r="E43" s="1452"/>
      <c r="F43" s="1452"/>
      <c r="G43" s="1452"/>
      <c r="H43" s="1452"/>
      <c r="I43" s="1452"/>
      <c r="J43" s="1452"/>
      <c r="K43" s="364" t="str">
        <f>+IF(入力シート!J216="","",入力シート!J216)</f>
        <v/>
      </c>
      <c r="L43" s="1453" t="str">
        <f>+MID(入力シート!$BI216,入力シート!BI$182,1)</f>
        <v/>
      </c>
      <c r="M43" s="1454"/>
      <c r="N43" s="1455" t="str">
        <f>+MID(入力シート!$BI216,入力シート!BK$182,1)</f>
        <v/>
      </c>
      <c r="O43" s="1456"/>
      <c r="P43" s="1457" t="str">
        <f>+MID(入力シート!$BI216,入力シート!BM$182,1)</f>
        <v/>
      </c>
      <c r="Q43" s="1457"/>
      <c r="R43" s="1448" t="str">
        <f>+MID(入力シート!$BI216,入力シート!BO$182,1)</f>
        <v/>
      </c>
      <c r="S43" s="1448"/>
      <c r="T43" s="1447" t="str">
        <f>+MID(入力シート!$BI216,入力シート!BQ$182,1)</f>
        <v/>
      </c>
      <c r="U43" s="1448"/>
      <c r="V43" s="587" t="str">
        <f>+IF(入力シート!$Q216="","",MID(TEXT(入力シート!$Q216,"00000#"),入力シート!BI$183,1))</f>
        <v/>
      </c>
      <c r="W43" s="579" t="str">
        <f>+IF(入力シート!$Q216="","",MID(TEXT(入力シート!$Q216,"00000#"),入力シート!BJ$183,1))</f>
        <v/>
      </c>
      <c r="X43" s="579" t="str">
        <f>+IF(入力シート!$Q216="","",MID(TEXT(入力シート!$Q216,"00000#"),入力シート!BK$183,1))</f>
        <v/>
      </c>
      <c r="Y43" s="579" t="str">
        <f>+IF(入力シート!$Q216="","",MID(TEXT(入力シート!$Q216,"00000#"),入力シート!BL$183,1))</f>
        <v/>
      </c>
      <c r="Z43" s="579" t="str">
        <f>+IF(入力シート!$Q216="","",MID(TEXT(入力シート!$Q216,"00000#"),入力シート!BM$183,1))</f>
        <v/>
      </c>
      <c r="AA43" s="580" t="str">
        <f>+IF(入力シート!$Q216="","",MID(TEXT(入力シート!$Q216,"00000#"),入力シート!BN$183,1))</f>
        <v/>
      </c>
      <c r="AB43" s="1449" t="str">
        <f>+IF(入力シート!$S216="","",MID(入力シート!$S216,入力シート!BI$181,1))</f>
        <v/>
      </c>
      <c r="AC43" s="1446"/>
      <c r="AD43" s="1480" t="str">
        <f>+IF(入力シート!$S216="","",MID(入力シート!$S216,入力シート!BK$181,1))</f>
        <v/>
      </c>
      <c r="AE43" s="1481"/>
      <c r="AF43" s="1480" t="str">
        <f>+IF(入力シート!$S216="","",MID(入力シート!$S216,入力シート!BM$181,1))</f>
        <v/>
      </c>
      <c r="AG43" s="1481"/>
      <c r="AH43" s="1480" t="str">
        <f>+IF(入力シート!$S216="","",MID(入力シート!$S216,入力シート!BO$181,1))</f>
        <v/>
      </c>
      <c r="AI43" s="1481"/>
      <c r="AJ43" s="1480" t="str">
        <f>+IF(入力シート!$S216="","",MID(入力シート!$S216,入力シート!BQ$181,1))</f>
        <v/>
      </c>
      <c r="AK43" s="1481"/>
      <c r="AL43" s="1480" t="str">
        <f>+IF(入力シート!$S216="","",MID(入力シート!$S216,入力シート!BS$181,1))</f>
        <v/>
      </c>
      <c r="AM43" s="1481"/>
      <c r="AN43" s="1480" t="str">
        <f>+IF(入力シート!$S216="","",MID(入力シート!$S216,入力シート!BU$181,1))</f>
        <v/>
      </c>
      <c r="AO43" s="1481"/>
      <c r="AP43" s="1480" t="str">
        <f>+IF(入力シート!$S216="","",MID(入力シート!$S216,入力シート!BW$181,1))</f>
        <v/>
      </c>
      <c r="AQ43" s="1481"/>
      <c r="AR43" s="1480" t="str">
        <f>+IF(入力シート!$S216="","",MID(入力シート!$S216,入力シート!BY$181,1))</f>
        <v/>
      </c>
      <c r="AS43" s="1481"/>
      <c r="AT43" s="1480" t="str">
        <f>+IF(入力シート!$S216="","",MID(入力シート!$S216,入力シート!CA$181,1))</f>
        <v/>
      </c>
      <c r="AU43" s="1481"/>
      <c r="AV43" s="1480" t="str">
        <f>+IF(入力シート!$S216="","",MID(入力シート!$S216,入力シート!CC$181,1))</f>
        <v/>
      </c>
      <c r="AW43" s="1481"/>
      <c r="AX43" s="1480" t="str">
        <f>+IF(入力シート!$S216="","",MID(入力シート!$S216,入力シート!CE$181,1))</f>
        <v/>
      </c>
      <c r="AY43" s="1481"/>
      <c r="AZ43" s="1480" t="str">
        <f>+IF(入力シート!$S216="","",MID(入力シート!$S216,入力シート!CG$181,1))</f>
        <v/>
      </c>
      <c r="BA43" s="1481"/>
      <c r="BB43" s="1480" t="str">
        <f>+IF(入力シート!$S216="","",MID(入力シート!$S216,入力シート!CI$181,1))</f>
        <v/>
      </c>
      <c r="BC43" s="1481"/>
      <c r="BD43" s="1480" t="str">
        <f>+IF(入力シート!$S216="","",MID(入力シート!$S216,入力シート!CK$181,1))</f>
        <v/>
      </c>
      <c r="BE43" s="1481"/>
      <c r="BF43" s="1480" t="str">
        <f>+IF(入力シート!$S216="","",MID(入力シート!$S216,入力シート!CM$181,1))</f>
        <v/>
      </c>
      <c r="BG43" s="1481"/>
      <c r="BH43" s="1480" t="str">
        <f>+IF(入力シート!$S216="","",MID(入力シート!$S216,入力シート!CO$181,1))</f>
        <v/>
      </c>
      <c r="BI43" s="1481"/>
      <c r="BJ43" s="1478" t="str">
        <f>+IF(入力シート!$S216="","",MID(入力シート!$S216,入力シート!CQ$181,1))</f>
        <v/>
      </c>
      <c r="BK43" s="1479"/>
      <c r="BL43" s="581" t="str">
        <f>+IF(入力シート!$AH216="","",MID(TEXT(入力シート!$AH216,"00#"),入力シート!BI$183,1))</f>
        <v/>
      </c>
      <c r="BM43" s="582" t="str">
        <f>+IF(入力シート!$AH216="","",MID(TEXT(入力シート!$AH216,"00#"),入力シート!BJ$183,1))</f>
        <v/>
      </c>
      <c r="BN43" s="582" t="str">
        <f>+IF(入力シート!$AH216="","",MID(TEXT(入力シート!$AH216,"00#"),入力シート!BK$183,1))</f>
        <v/>
      </c>
      <c r="BO43" s="583" t="s">
        <v>34</v>
      </c>
      <c r="BP43" s="582" t="str">
        <f>+IF(入力シート!$AK216="","",MID(TEXT(入力シート!$AK216,"000#"),入力シート!BI$183,1))</f>
        <v/>
      </c>
      <c r="BQ43" s="582" t="str">
        <f>+IF(入力シート!$AK216="","",MID(TEXT(入力シート!$AK216,"000#"),入力シート!BJ$183,1))</f>
        <v/>
      </c>
      <c r="BR43" s="582" t="str">
        <f>+IF(入力シート!$AK216="","",MID(TEXT(入力シート!$AK216,"000#"),入力シート!BK$183,1))</f>
        <v/>
      </c>
      <c r="BS43" s="582" t="str">
        <f>+IF(入力シート!$AK216="","",MID(TEXT(入力シート!$AK216,"000#"),入力シート!BL$183,1))</f>
        <v/>
      </c>
      <c r="BT43" s="1444" t="str">
        <f>+IF(入力シート!$AM216="","",MID(入力シート!$AM216,入力シート!BI$181,1))</f>
        <v/>
      </c>
      <c r="BU43" s="1445"/>
      <c r="BV43" s="1435" t="str">
        <f>+IF(入力シート!$AM216="","",MID(入力シート!$AM216,入力シート!BK$181,1))</f>
        <v/>
      </c>
      <c r="BW43" s="1436"/>
      <c r="BX43" s="1435" t="str">
        <f>+IF(入力シート!$AM216="","",MID(入力シート!$AM216,入力シート!BM$181,1))</f>
        <v/>
      </c>
      <c r="BY43" s="1436"/>
      <c r="BZ43" s="1437" t="str">
        <f>+IF(入力シート!$AM216="","",MID(入力シート!$AM216,入力シート!BO$181,1))</f>
        <v/>
      </c>
      <c r="CA43" s="1438"/>
      <c r="CB43" s="1435" t="str">
        <f>+IF(入力シート!$AM216="","",MID(入力シート!$AM216,入力シート!BQ$181,1))</f>
        <v/>
      </c>
      <c r="CC43" s="1436"/>
      <c r="CD43" s="1435" t="str">
        <f>+IF(入力シート!$AM216="","",MID(入力シート!$AM216,入力シート!BS$181,1))</f>
        <v/>
      </c>
      <c r="CE43" s="1436"/>
      <c r="CF43" s="1437" t="str">
        <f>+IF(入力シート!$AM216="","",MID(入力シート!$AM216,入力シート!BU$181,1))</f>
        <v/>
      </c>
      <c r="CG43" s="1438"/>
      <c r="CH43" s="1435" t="str">
        <f>+IF(入力シート!$AM216="","",MID(入力シート!$AM216,入力シート!BW$181,1))</f>
        <v/>
      </c>
      <c r="CI43" s="1477"/>
      <c r="DB43" s="643">
        <f>+SUM(DD43:FV44)</f>
        <v>0</v>
      </c>
      <c r="DD43" s="436">
        <f>IF(ISERROR(VLOOKUP(AB43,'環境依存文字（電子入札利用不可）'!$A:$A,1,FALSE))=TRUE,IF(SUBSTITUTE(AB43,"　","")="",0,IF($CV$3&lt;=CODE(AB43),IF(AND($DB$3&lt;=CODE(AB43),CODE(AB43)&lt;=$DD$3),0,IF(AND($DG$3&lt;=CODE(AB43),CODE(AB43)&lt;=$DI$3),0,1)),0)),1)</f>
        <v>0</v>
      </c>
      <c r="DF43" s="436">
        <f>IF(ISERROR(VLOOKUP(AD43,'環境依存文字（電子入札利用不可）'!$A:$A,1,FALSE))=TRUE,IF(SUBSTITUTE(AD43,"　","")="",0,IF($CV$3&lt;=CODE(AD43),IF(AND($DB$3&lt;=CODE(AD43),CODE(AD43)&lt;=$DD$3),0,IF(AND($DG$3&lt;=CODE(AD43),CODE(AD43)&lt;=$DI$3),0,1)),0)),1)</f>
        <v>0</v>
      </c>
      <c r="DH43" s="436">
        <f>IF(ISERROR(VLOOKUP(AF43,'環境依存文字（電子入札利用不可）'!$A:$A,1,FALSE))=TRUE,IF(SUBSTITUTE(AF43,"　","")="",0,IF($CV$3&lt;=CODE(AF43),IF(AND($DB$3&lt;=CODE(AF43),CODE(AF43)&lt;=$DD$3),0,IF(AND($DG$3&lt;=CODE(AF43),CODE(AF43)&lt;=$DI$3),0,1)),0)),1)</f>
        <v>0</v>
      </c>
      <c r="DJ43" s="436">
        <f>IF(ISERROR(VLOOKUP(AH43,'環境依存文字（電子入札利用不可）'!$A:$A,1,FALSE))=TRUE,IF(SUBSTITUTE(AH43,"　","")="",0,IF($CV$3&lt;=CODE(AH43),IF(AND($DB$3&lt;=CODE(AH43),CODE(AH43)&lt;=$DD$3),0,IF(AND($DG$3&lt;=CODE(AH43),CODE(AH43)&lt;=$DI$3),0,1)),0)),1)</f>
        <v>0</v>
      </c>
      <c r="DL43" s="436">
        <f>IF(ISERROR(VLOOKUP(AJ43,'環境依存文字（電子入札利用不可）'!$A:$A,1,FALSE))=TRUE,IF(SUBSTITUTE(AJ43,"　","")="",0,IF($CV$3&lt;=CODE(AJ43),IF(AND($DB$3&lt;=CODE(AJ43),CODE(AJ43)&lt;=$DD$3),0,IF(AND($DG$3&lt;=CODE(AJ43),CODE(AJ43)&lt;=$DI$3),0,1)),0)),1)</f>
        <v>0</v>
      </c>
      <c r="DN43" s="436">
        <f>IF(ISERROR(VLOOKUP(AL43,'環境依存文字（電子入札利用不可）'!$A:$A,1,FALSE))=TRUE,IF(SUBSTITUTE(AL43,"　","")="",0,IF($CV$3&lt;=CODE(AL43),IF(AND($DB$3&lt;=CODE(AL43),CODE(AL43)&lt;=$DD$3),0,IF(AND($DG$3&lt;=CODE(AL43),CODE(AL43)&lt;=$DI$3),0,1)),0)),1)</f>
        <v>0</v>
      </c>
      <c r="DP43" s="436">
        <f>IF(ISERROR(VLOOKUP(AN43,'環境依存文字（電子入札利用不可）'!$A:$A,1,FALSE))=TRUE,IF(SUBSTITUTE(AN43,"　","")="",0,IF($CV$3&lt;=CODE(AN43),IF(AND($DB$3&lt;=CODE(AN43),CODE(AN43)&lt;=$DD$3),0,IF(AND($DG$3&lt;=CODE(AN43),CODE(AN43)&lt;=$DI$3),0,1)),0)),1)</f>
        <v>0</v>
      </c>
      <c r="DR43" s="436">
        <f>IF(ISERROR(VLOOKUP(AP43,'環境依存文字（電子入札利用不可）'!$A:$A,1,FALSE))=TRUE,IF(SUBSTITUTE(AP43,"　","")="",0,IF($CV$3&lt;=CODE(AP43),IF(AND($DB$3&lt;=CODE(AP43),CODE(AP43)&lt;=$DD$3),0,IF(AND($DG$3&lt;=CODE(AP43),CODE(AP43)&lt;=$DI$3),0,1)),0)),1)</f>
        <v>0</v>
      </c>
      <c r="DT43" s="436">
        <f>IF(ISERROR(VLOOKUP(AR43,'環境依存文字（電子入札利用不可）'!$A:$A,1,FALSE))=TRUE,IF(SUBSTITUTE(AR43,"　","")="",0,IF($CV$3&lt;=CODE(AR43),IF(AND($DB$3&lt;=CODE(AR43),CODE(AR43)&lt;=$DD$3),0,IF(AND($DG$3&lt;=CODE(AR43),CODE(AR43)&lt;=$DI$3),0,1)),0)),1)</f>
        <v>0</v>
      </c>
      <c r="DV43" s="436">
        <f>IF(ISERROR(VLOOKUP(AT43,'環境依存文字（電子入札利用不可）'!$A:$A,1,FALSE))=TRUE,IF(SUBSTITUTE(AT43,"　","")="",0,IF($CV$3&lt;=CODE(AT43),IF(AND($DB$3&lt;=CODE(AT43),CODE(AT43)&lt;=$DD$3),0,IF(AND($DG$3&lt;=CODE(AT43),CODE(AT43)&lt;=$DI$3),0,1)),0)),1)</f>
        <v>0</v>
      </c>
      <c r="DX43" s="436">
        <f>IF(ISERROR(VLOOKUP(AV43,'環境依存文字（電子入札利用不可）'!$A:$A,1,FALSE))=TRUE,IF(SUBSTITUTE(AV43,"　","")="",0,IF($CV$3&lt;=CODE(AV43),IF(AND($DB$3&lt;=CODE(AV43),CODE(AV43)&lt;=$DD$3),0,IF(AND($DG$3&lt;=CODE(AV43),CODE(AV43)&lt;=$DI$3),0,1)),0)),1)</f>
        <v>0</v>
      </c>
      <c r="DZ43" s="436">
        <f>IF(ISERROR(VLOOKUP(AX43,'環境依存文字（電子入札利用不可）'!$A:$A,1,FALSE))=TRUE,IF(SUBSTITUTE(AX43,"　","")="",0,IF($CV$3&lt;=CODE(AX43),IF(AND($DB$3&lt;=CODE(AX43),CODE(AX43)&lt;=$DD$3),0,IF(AND($DG$3&lt;=CODE(AX43),CODE(AX43)&lt;=$DI$3),0,1)),0)),1)</f>
        <v>0</v>
      </c>
      <c r="EB43" s="436">
        <f>IF(ISERROR(VLOOKUP(AZ43,'環境依存文字（電子入札利用不可）'!$A:$A,1,FALSE))=TRUE,IF(SUBSTITUTE(AZ43,"　","")="",0,IF($CV$3&lt;=CODE(AZ43),IF(AND($DB$3&lt;=CODE(AZ43),CODE(AZ43)&lt;=$DD$3),0,IF(AND($DG$3&lt;=CODE(AZ43),CODE(AZ43)&lt;=$DI$3),0,1)),0)),1)</f>
        <v>0</v>
      </c>
      <c r="ED43" s="436">
        <f>IF(ISERROR(VLOOKUP(BB43,'環境依存文字（電子入札利用不可）'!$A:$A,1,FALSE))=TRUE,IF(SUBSTITUTE(BB43,"　","")="",0,IF($CV$3&lt;=CODE(BB43),IF(AND($DB$3&lt;=CODE(BB43),CODE(BB43)&lt;=$DD$3),0,IF(AND($DG$3&lt;=CODE(BB43),CODE(BB43)&lt;=$DI$3),0,1)),0)),1)</f>
        <v>0</v>
      </c>
      <c r="EF43" s="436">
        <f>IF(ISERROR(VLOOKUP(BD43,'環境依存文字（電子入札利用不可）'!$A:$A,1,FALSE))=TRUE,IF(SUBSTITUTE(BD43,"　","")="",0,IF($CV$3&lt;=CODE(BD43),IF(AND($DB$3&lt;=CODE(BD43),CODE(BD43)&lt;=$DD$3),0,IF(AND($DG$3&lt;=CODE(BD43),CODE(BD43)&lt;=$DI$3),0,1)),0)),1)</f>
        <v>0</v>
      </c>
      <c r="EH43" s="436">
        <f>IF(ISERROR(VLOOKUP(BF43,'環境依存文字（電子入札利用不可）'!$A:$A,1,FALSE))=TRUE,IF(SUBSTITUTE(BF43,"　","")="",0,IF($CV$3&lt;=CODE(BF43),IF(AND($DB$3&lt;=CODE(BF43),CODE(BF43)&lt;=$DD$3),0,IF(AND($DG$3&lt;=CODE(BF43),CODE(BF43)&lt;=$DI$3),0,1)),0)),1)</f>
        <v>0</v>
      </c>
      <c r="EJ43" s="436">
        <f>IF(ISERROR(VLOOKUP(BH43,'環境依存文字（電子入札利用不可）'!$A:$A,1,FALSE))=TRUE,IF(SUBSTITUTE(BH43,"　","")="",0,IF($CV$3&lt;=CODE(BH43),IF(AND($DB$3&lt;=CODE(BH43),CODE(BH43)&lt;=$DD$3),0,IF(AND($DG$3&lt;=CODE(BH43),CODE(BH43)&lt;=$DI$3),0,1)),0)),1)</f>
        <v>0</v>
      </c>
      <c r="EL43" s="436">
        <f>IF(ISERROR(VLOOKUP(BJ43,'環境依存文字（電子入札利用不可）'!$A:$A,1,FALSE))=TRUE,IF(SUBSTITUTE(BJ43,"　","")="",0,IF($CV$3&lt;=CODE(BJ43),IF(AND($DB$3&lt;=CODE(BJ43),CODE(BJ43)&lt;=$DD$3),0,IF(AND($DG$3&lt;=CODE(BJ43),CODE(BJ43)&lt;=$DI$3),0,1)),0)),1)</f>
        <v>0</v>
      </c>
      <c r="EN43" s="436">
        <f>IF(ISERROR(VLOOKUP(BT43,'環境依存文字（電子入札利用不可）'!$A:$A,1,FALSE))=TRUE,IF(SUBSTITUTE(BT43,"　","")="",0,IF($CV$3&lt;=CODE(BT43),IF(AND($DB$3&lt;=CODE(BT43),CODE(BT43)&lt;=$DD$3),0,IF(AND($DG$3&lt;=CODE(BT43),CODE(BT43)&lt;=$DI$3),0,1)),0)),1)</f>
        <v>0</v>
      </c>
      <c r="EP43" s="436">
        <f>IF(ISERROR(VLOOKUP(BV43,'環境依存文字（電子入札利用不可）'!$A:$A,1,FALSE))=TRUE,IF(SUBSTITUTE(BV43,"　","")="",0,IF($CV$3&lt;=CODE(BV43),IF(AND($DB$3&lt;=CODE(BV43),CODE(BV43)&lt;=$DD$3),0,IF(AND($DG$3&lt;=CODE(BV43),CODE(BV43)&lt;=$DI$3),0,1)),0)),1)</f>
        <v>0</v>
      </c>
      <c r="ER43" s="436">
        <f>IF(ISERROR(VLOOKUP(BX43,'環境依存文字（電子入札利用不可）'!$A:$A,1,FALSE))=TRUE,IF(SUBSTITUTE(BX43,"　","")="",0,IF($CV$3&lt;=CODE(BX43),IF(AND($DB$3&lt;=CODE(BX43),CODE(BX43)&lt;=$DD$3),0,IF(AND($DG$3&lt;=CODE(BX43),CODE(BX43)&lt;=$DI$3),0,1)),0)),1)</f>
        <v>0</v>
      </c>
      <c r="ET43" s="436">
        <f>IF(ISERROR(VLOOKUP(BZ43,'環境依存文字（電子入札利用不可）'!$A:$A,1,FALSE))=TRUE,IF(SUBSTITUTE(BZ43,"　","")="",0,IF($CV$3&lt;=CODE(BZ43),IF(AND($DB$3&lt;=CODE(BZ43),CODE(BZ43)&lt;=$DD$3),0,IF(AND($DG$3&lt;=CODE(BZ43),CODE(BZ43)&lt;=$DI$3),0,1)),0)),1)</f>
        <v>0</v>
      </c>
      <c r="EV43" s="436">
        <f>IF(ISERROR(VLOOKUP(CB43,'環境依存文字（電子入札利用不可）'!$A:$A,1,FALSE))=TRUE,IF(SUBSTITUTE(CB43,"　","")="",0,IF($CV$3&lt;=CODE(CB43),IF(AND($DB$3&lt;=CODE(CB43),CODE(CB43)&lt;=$DD$3),0,IF(AND($DG$3&lt;=CODE(CB43),CODE(CB43)&lt;=$DI$3),0,1)),0)),1)</f>
        <v>0</v>
      </c>
      <c r="EX43" s="436">
        <f>IF(ISERROR(VLOOKUP(CD43,'環境依存文字（電子入札利用不可）'!$A:$A,1,FALSE))=TRUE,IF(SUBSTITUTE(CD43,"　","")="",0,IF($CV$3&lt;=CODE(CD43),IF(AND($DB$3&lt;=CODE(CD43),CODE(CD43)&lt;=$DD$3),0,IF(AND($DG$3&lt;=CODE(CD43),CODE(CD43)&lt;=$DI$3),0,1)),0)),1)</f>
        <v>0</v>
      </c>
      <c r="EZ43" s="436">
        <f>IF(ISERROR(VLOOKUP(CF43,'環境依存文字（電子入札利用不可）'!$A:$A,1,FALSE))=TRUE,IF(SUBSTITUTE(CF43,"　","")="",0,IF($CV$3&lt;=CODE(CF43),IF(AND($DB$3&lt;=CODE(CF43),CODE(CF43)&lt;=$DD$3),0,IF(AND($DG$3&lt;=CODE(CF43),CODE(CF43)&lt;=$DI$3),0,1)),0)),1)</f>
        <v>0</v>
      </c>
      <c r="FB43" s="436">
        <f>IF(ISERROR(VLOOKUP(CH43,'環境依存文字（電子入札利用不可）'!$A:$A,1,FALSE))=TRUE,IF(SUBSTITUTE(CH43,"　","")="",0,IF($CV$3&lt;=CODE(CH43),IF(AND($DB$3&lt;=CODE(CH43),CODE(CH43)&lt;=$DD$3),0,IF(AND($DG$3&lt;=CODE(CH43),CODE(CH43)&lt;=$DI$3),0,1)),0)),1)</f>
        <v>0</v>
      </c>
      <c r="FK43" s="574"/>
    </row>
    <row r="44" spans="1:167" s="436" customFormat="1" ht="23.25" customHeight="1" thickBot="1">
      <c r="B44" s="1451"/>
      <c r="C44" s="1428" t="str">
        <f>+IF(入力シート!F217="","",入力シート!F217)</f>
        <v/>
      </c>
      <c r="D44" s="1428"/>
      <c r="E44" s="1428"/>
      <c r="F44" s="1428"/>
      <c r="G44" s="1428"/>
      <c r="H44" s="1428"/>
      <c r="I44" s="1428"/>
      <c r="J44" s="1428"/>
      <c r="K44" s="362" t="str">
        <f>+IF(入力シート!J217="","",入力シート!J217)</f>
        <v/>
      </c>
      <c r="L44" s="1429" t="str">
        <f>+MID(入力シート!$BI217,入力シート!BI$182,1)</f>
        <v/>
      </c>
      <c r="M44" s="1430"/>
      <c r="N44" s="1431" t="str">
        <f>+MID(入力シート!$BI217,入力シート!BK$182,1)</f>
        <v/>
      </c>
      <c r="O44" s="1432"/>
      <c r="P44" s="1432" t="str">
        <f>+MID(入力シート!$BI217,入力シート!BM$182,1)</f>
        <v/>
      </c>
      <c r="Q44" s="1432"/>
      <c r="R44" s="1433" t="str">
        <f>+MID(入力シート!$BI217,入力シート!BO$182,1)</f>
        <v/>
      </c>
      <c r="S44" s="1434"/>
      <c r="T44" s="1429" t="str">
        <f>+MID(入力シート!$BI217,入力シート!BQ$182,1)</f>
        <v/>
      </c>
      <c r="U44" s="1430"/>
      <c r="V44" s="584" t="str">
        <f>+IF(入力シート!$Q217="","",MID(TEXT(入力シート!$Q217,"00000#"),入力シート!BI$183,1))</f>
        <v/>
      </c>
      <c r="W44" s="585" t="str">
        <f>+IF(入力シート!$Q217="","",MID(TEXT(入力シート!$Q217,"00000#"),入力シート!BJ$183,1))</f>
        <v/>
      </c>
      <c r="X44" s="585" t="str">
        <f>+IF(入力シート!$Q217="","",MID(TEXT(入力シート!$Q217,"00000#"),入力シート!BK$183,1))</f>
        <v/>
      </c>
      <c r="Y44" s="585" t="str">
        <f>+IF(入力シート!$Q217="","",MID(TEXT(入力シート!$Q217,"00000#"),入力シート!BL$183,1))</f>
        <v/>
      </c>
      <c r="Z44" s="585" t="str">
        <f>+IF(入力シート!$Q217="","",MID(TEXT(入力シート!$Q217,"00000#"),入力シート!BM$183,1))</f>
        <v/>
      </c>
      <c r="AA44" s="586" t="str">
        <f>+IF(入力シート!$Q217="","",MID(TEXT(入力シート!$Q217,"00000#"),入力シート!BN$183,1))</f>
        <v/>
      </c>
      <c r="AB44" s="1424" t="str">
        <f>+IF(入力シート!$S216="","",MID(入力シート!$S216,入力シート!CS$181,1))</f>
        <v/>
      </c>
      <c r="AC44" s="1421"/>
      <c r="AD44" s="1473" t="str">
        <f>+IF(入力シート!$S216="","",MID(入力シート!$S216,入力シート!CU$181,1))</f>
        <v/>
      </c>
      <c r="AE44" s="1474"/>
      <c r="AF44" s="1473" t="str">
        <f>+IF(入力シート!$S216="","",MID(入力シート!$S216,入力シート!CW$181,1))</f>
        <v/>
      </c>
      <c r="AG44" s="1474"/>
      <c r="AH44" s="1473" t="str">
        <f>+IF(入力シート!$S216="","",MID(入力シート!$S216,入力シート!CY$181,1))</f>
        <v/>
      </c>
      <c r="AI44" s="1474"/>
      <c r="AJ44" s="1473" t="str">
        <f>+IF(入力シート!$S216="","",MID(入力シート!$S216,入力シート!DA$181,1))</f>
        <v/>
      </c>
      <c r="AK44" s="1474"/>
      <c r="AL44" s="1473" t="str">
        <f>+IF(入力シート!$S216="","",MID(入力シート!$S216,入力シート!DC$181,1))</f>
        <v/>
      </c>
      <c r="AM44" s="1474"/>
      <c r="AN44" s="1473" t="str">
        <f>+IF(入力シート!$S216="","",MID(入力シート!$S216,入力シート!DE$181,1))</f>
        <v/>
      </c>
      <c r="AO44" s="1474"/>
      <c r="AP44" s="1473" t="str">
        <f>+IF(入力シート!$S216="","",MID(入力シート!$S216,入力シート!DG$181,1))</f>
        <v/>
      </c>
      <c r="AQ44" s="1474"/>
      <c r="AR44" s="1473" t="str">
        <f>+IF(入力シート!$S216="","",MID(入力シート!$S216,入力シート!DI$181,1))</f>
        <v/>
      </c>
      <c r="AS44" s="1474"/>
      <c r="AT44" s="1473" t="str">
        <f>+IF(入力シート!$S216="","",MID(入力シート!$S216,入力シート!DK$181,1))</f>
        <v/>
      </c>
      <c r="AU44" s="1474"/>
      <c r="AV44" s="1473" t="str">
        <f>+IF(入力シート!$S216="","",MID(入力シート!$S216,入力シート!DM$181,1))</f>
        <v/>
      </c>
      <c r="AW44" s="1474"/>
      <c r="AX44" s="1473" t="str">
        <f>+IF(入力シート!$S216="","",MID(入力シート!$S216,入力シート!DO$181,1))</f>
        <v/>
      </c>
      <c r="AY44" s="1474"/>
      <c r="AZ44" s="1473" t="str">
        <f>+IF(入力シート!$S216="","",MID(入力シート!$S216,入力シート!DQ$181,1))</f>
        <v/>
      </c>
      <c r="BA44" s="1474"/>
      <c r="BB44" s="1473" t="str">
        <f>+IF(入力シート!$S216="","",MID(入力シート!$S216,入力シート!DS$181,1))</f>
        <v/>
      </c>
      <c r="BC44" s="1474"/>
      <c r="BD44" s="1473" t="str">
        <f>+IF(入力シート!$S216="","",MID(入力シート!$S216,入力シート!DU$181,1))</f>
        <v/>
      </c>
      <c r="BE44" s="1474"/>
      <c r="BF44" s="1473" t="str">
        <f>+IF(入力シート!$S216="","",MID(入力シート!$S216,入力シート!DW$181,1))</f>
        <v/>
      </c>
      <c r="BG44" s="1474"/>
      <c r="BH44" s="1473" t="str">
        <f>+IF(入力シート!$S216="","",MID(入力シート!$S216,入力シート!DY$181,1))</f>
        <v/>
      </c>
      <c r="BI44" s="1474"/>
      <c r="BJ44" s="1475" t="str">
        <f>+IF(入力シート!$S216="","",MID(入力シート!$S216,入力シート!EA$181,1))</f>
        <v/>
      </c>
      <c r="BK44" s="1476"/>
      <c r="BL44" s="1417" t="str">
        <f>+IF(入力シート!$BJ216="","",MID(入力シート!$BJ216,入力シート!BI$181,1))</f>
        <v>　</v>
      </c>
      <c r="BM44" s="1418"/>
      <c r="BN44" s="1413" t="str">
        <f>+IF(入力シート!$BJ216="","",MID(入力シート!$BJ216,入力シート!BK$181,1))</f>
        <v/>
      </c>
      <c r="BO44" s="1414"/>
      <c r="BP44" s="1419" t="str">
        <f>+IF(入力シート!$BJ216="","",MID(入力シート!$BJ216,入力シート!BM$181,1))</f>
        <v/>
      </c>
      <c r="BQ44" s="1420"/>
      <c r="BR44" s="1413" t="str">
        <f>+IF(入力シート!$BJ216="","",MID(入力シート!$BJ216,入力シート!BO$181,1))</f>
        <v/>
      </c>
      <c r="BS44" s="1414"/>
      <c r="BT44" s="1413" t="str">
        <f>+IF(入力シート!$BJ216="","",MID(入力シート!$BJ216,入力シート!BQ$181,1))</f>
        <v/>
      </c>
      <c r="BU44" s="1414"/>
      <c r="BV44" s="1419" t="str">
        <f>+IF(入力シート!$BJ216="","",MID(入力シート!$BJ216,入力シート!BS$181,1))</f>
        <v/>
      </c>
      <c r="BW44" s="1420"/>
      <c r="BX44" s="1413" t="str">
        <f>+IF(入力シート!$BJ216="","",MID(入力シート!$BJ216,入力シート!BU$181,1))</f>
        <v/>
      </c>
      <c r="BY44" s="1414"/>
      <c r="BZ44" s="1413" t="str">
        <f>+IF(入力シート!$BJ216="","",MID(入力シート!$BJ216,入力シート!BW$181,1))</f>
        <v/>
      </c>
      <c r="CA44" s="1414"/>
      <c r="CB44" s="1413" t="str">
        <f>+IF(入力シート!$BJ216="","",MID(入力シート!$BJ216,入力シート!BY$181,1))</f>
        <v/>
      </c>
      <c r="CC44" s="1414"/>
      <c r="CD44" s="1413" t="str">
        <f>+IF(入力シート!$BJ216="","",MID(入力シート!$BJ216,入力シート!CA$181,1))</f>
        <v/>
      </c>
      <c r="CE44" s="1414"/>
      <c r="CF44" s="1413" t="str">
        <f>+IF(入力シート!$BJ216="","",MID(入力シート!$BJ216,入力シート!CC$181,1))</f>
        <v/>
      </c>
      <c r="CG44" s="1414"/>
      <c r="CH44" s="1413" t="str">
        <f>+IF(入力シート!$BJ216="","",MID(入力シート!$BJ216,入力シート!CE$181,1))</f>
        <v/>
      </c>
      <c r="CI44" s="1471"/>
      <c r="DD44" s="436">
        <f>IF(ISERROR(VLOOKUP(AB44,'環境依存文字（電子入札利用不可）'!$A:$A,1,FALSE))=TRUE,IF(SUBSTITUTE(AB44,"　","")="",0,IF($CV$3&lt;=CODE(AB44),IF(AND($DB$3&lt;=CODE(AB44),CODE(AB44)&lt;=$DD$3),0,IF(AND($DG$3&lt;=CODE(AB44),CODE(AB44)&lt;=$DI$3),0,1)),0)),1)</f>
        <v>0</v>
      </c>
      <c r="DF44" s="436">
        <f>IF(ISERROR(VLOOKUP(AD44,'環境依存文字（電子入札利用不可）'!$A:$A,1,FALSE))=TRUE,IF(SUBSTITUTE(AD44,"　","")="",0,IF($CV$3&lt;=CODE(AD44),IF(AND($DB$3&lt;=CODE(AD44),CODE(AD44)&lt;=$DD$3),0,IF(AND($DG$3&lt;=CODE(AD44),CODE(AD44)&lt;=$DI$3),0,1)),0)),1)</f>
        <v>0</v>
      </c>
      <c r="DH44" s="436">
        <f>IF(ISERROR(VLOOKUP(AF44,'環境依存文字（電子入札利用不可）'!$A:$A,1,FALSE))=TRUE,IF(SUBSTITUTE(AF44,"　","")="",0,IF($CV$3&lt;=CODE(AF44),IF(AND($DB$3&lt;=CODE(AF44),CODE(AF44)&lt;=$DD$3),0,IF(AND($DG$3&lt;=CODE(AF44),CODE(AF44)&lt;=$DI$3),0,1)),0)),1)</f>
        <v>0</v>
      </c>
      <c r="DJ44" s="436">
        <f>IF(ISERROR(VLOOKUP(AH44,'環境依存文字（電子入札利用不可）'!$A:$A,1,FALSE))=TRUE,IF(SUBSTITUTE(AH44,"　","")="",0,IF($CV$3&lt;=CODE(AH44),IF(AND($DB$3&lt;=CODE(AH44),CODE(AH44)&lt;=$DD$3),0,IF(AND($DG$3&lt;=CODE(AH44),CODE(AH44)&lt;=$DI$3),0,1)),0)),1)</f>
        <v>0</v>
      </c>
      <c r="DL44" s="436">
        <f>IF(ISERROR(VLOOKUP(AJ44,'環境依存文字（電子入札利用不可）'!$A:$A,1,FALSE))=TRUE,IF(SUBSTITUTE(AJ44,"　","")="",0,IF($CV$3&lt;=CODE(AJ44),IF(AND($DB$3&lt;=CODE(AJ44),CODE(AJ44)&lt;=$DD$3),0,IF(AND($DG$3&lt;=CODE(AJ44),CODE(AJ44)&lt;=$DI$3),0,1)),0)),1)</f>
        <v>0</v>
      </c>
      <c r="DN44" s="436">
        <f>IF(ISERROR(VLOOKUP(AL44,'環境依存文字（電子入札利用不可）'!$A:$A,1,FALSE))=TRUE,IF(SUBSTITUTE(AL44,"　","")="",0,IF($CV$3&lt;=CODE(AL44),IF(AND($DB$3&lt;=CODE(AL44),CODE(AL44)&lt;=$DD$3),0,IF(AND($DG$3&lt;=CODE(AL44),CODE(AL44)&lt;=$DI$3),0,1)),0)),1)</f>
        <v>0</v>
      </c>
      <c r="DP44" s="436">
        <f>IF(ISERROR(VLOOKUP(AN44,'環境依存文字（電子入札利用不可）'!$A:$A,1,FALSE))=TRUE,IF(SUBSTITUTE(AN44,"　","")="",0,IF($CV$3&lt;=CODE(AN44),IF(AND($DB$3&lt;=CODE(AN44),CODE(AN44)&lt;=$DD$3),0,IF(AND($DG$3&lt;=CODE(AN44),CODE(AN44)&lt;=$DI$3),0,1)),0)),1)</f>
        <v>0</v>
      </c>
      <c r="DR44" s="436">
        <f>IF(ISERROR(VLOOKUP(AP44,'環境依存文字（電子入札利用不可）'!$A:$A,1,FALSE))=TRUE,IF(SUBSTITUTE(AP44,"　","")="",0,IF($CV$3&lt;=CODE(AP44),IF(AND($DB$3&lt;=CODE(AP44),CODE(AP44)&lt;=$DD$3),0,IF(AND($DG$3&lt;=CODE(AP44),CODE(AP44)&lt;=$DI$3),0,1)),0)),1)</f>
        <v>0</v>
      </c>
      <c r="DT44" s="436">
        <f>IF(ISERROR(VLOOKUP(AR44,'環境依存文字（電子入札利用不可）'!$A:$A,1,FALSE))=TRUE,IF(SUBSTITUTE(AR44,"　","")="",0,IF($CV$3&lt;=CODE(AR44),IF(AND($DB$3&lt;=CODE(AR44),CODE(AR44)&lt;=$DD$3),0,IF(AND($DG$3&lt;=CODE(AR44),CODE(AR44)&lt;=$DI$3),0,1)),0)),1)</f>
        <v>0</v>
      </c>
      <c r="DV44" s="436">
        <f>IF(ISERROR(VLOOKUP(AT44,'環境依存文字（電子入札利用不可）'!$A:$A,1,FALSE))=TRUE,IF(SUBSTITUTE(AT44,"　","")="",0,IF($CV$3&lt;=CODE(AT44),IF(AND($DB$3&lt;=CODE(AT44),CODE(AT44)&lt;=$DD$3),0,IF(AND($DG$3&lt;=CODE(AT44),CODE(AT44)&lt;=$DI$3),0,1)),0)),1)</f>
        <v>0</v>
      </c>
      <c r="DX44" s="436">
        <f>IF(ISERROR(VLOOKUP(AV44,'環境依存文字（電子入札利用不可）'!$A:$A,1,FALSE))=TRUE,IF(SUBSTITUTE(AV44,"　","")="",0,IF($CV$3&lt;=CODE(AV44),IF(AND($DB$3&lt;=CODE(AV44),CODE(AV44)&lt;=$DD$3),0,IF(AND($DG$3&lt;=CODE(AV44),CODE(AV44)&lt;=$DI$3),0,1)),0)),1)</f>
        <v>0</v>
      </c>
      <c r="DZ44" s="436">
        <f>IF(ISERROR(VLOOKUP(AX44,'環境依存文字（電子入札利用不可）'!$A:$A,1,FALSE))=TRUE,IF(SUBSTITUTE(AX44,"　","")="",0,IF($CV$3&lt;=CODE(AX44),IF(AND($DB$3&lt;=CODE(AX44),CODE(AX44)&lt;=$DD$3),0,IF(AND($DG$3&lt;=CODE(AX44),CODE(AX44)&lt;=$DI$3),0,1)),0)),1)</f>
        <v>0</v>
      </c>
      <c r="EB44" s="436">
        <f>IF(ISERROR(VLOOKUP(AZ44,'環境依存文字（電子入札利用不可）'!$A:$A,1,FALSE))=TRUE,IF(SUBSTITUTE(AZ44,"　","")="",0,IF($CV$3&lt;=CODE(AZ44),IF(AND($DB$3&lt;=CODE(AZ44),CODE(AZ44)&lt;=$DD$3),0,IF(AND($DG$3&lt;=CODE(AZ44),CODE(AZ44)&lt;=$DI$3),0,1)),0)),1)</f>
        <v>0</v>
      </c>
      <c r="ED44" s="436">
        <f>IF(ISERROR(VLOOKUP(BB44,'環境依存文字（電子入札利用不可）'!$A:$A,1,FALSE))=TRUE,IF(SUBSTITUTE(BB44,"　","")="",0,IF($CV$3&lt;=CODE(BB44),IF(AND($DB$3&lt;=CODE(BB44),CODE(BB44)&lt;=$DD$3),0,IF(AND($DG$3&lt;=CODE(BB44),CODE(BB44)&lt;=$DI$3),0,1)),0)),1)</f>
        <v>0</v>
      </c>
      <c r="EF44" s="436">
        <f>IF(ISERROR(VLOOKUP(BD44,'環境依存文字（電子入札利用不可）'!$A:$A,1,FALSE))=TRUE,IF(SUBSTITUTE(BD44,"　","")="",0,IF($CV$3&lt;=CODE(BD44),IF(AND($DB$3&lt;=CODE(BD44),CODE(BD44)&lt;=$DD$3),0,IF(AND($DG$3&lt;=CODE(BD44),CODE(BD44)&lt;=$DI$3),0,1)),0)),1)</f>
        <v>0</v>
      </c>
      <c r="EH44" s="436">
        <f>IF(ISERROR(VLOOKUP(BF44,'環境依存文字（電子入札利用不可）'!$A:$A,1,FALSE))=TRUE,IF(SUBSTITUTE(BF44,"　","")="",0,IF($CV$3&lt;=CODE(BF44),IF(AND($DB$3&lt;=CODE(BF44),CODE(BF44)&lt;=$DD$3),0,IF(AND($DG$3&lt;=CODE(BF44),CODE(BF44)&lt;=$DI$3),0,1)),0)),1)</f>
        <v>0</v>
      </c>
      <c r="EJ44" s="436">
        <f>IF(ISERROR(VLOOKUP(BH44,'環境依存文字（電子入札利用不可）'!$A:$A,1,FALSE))=TRUE,IF(SUBSTITUTE(BH44,"　","")="",0,IF($CV$3&lt;=CODE(BH44),IF(AND($DB$3&lt;=CODE(BH44),CODE(BH44)&lt;=$DD$3),0,IF(AND($DG$3&lt;=CODE(BH44),CODE(BH44)&lt;=$DI$3),0,1)),0)),1)</f>
        <v>0</v>
      </c>
      <c r="EL44" s="436">
        <f>IF(ISERROR(VLOOKUP(BJ44,'環境依存文字（電子入札利用不可）'!$A:$A,1,FALSE))=TRUE,IF(SUBSTITUTE(BJ44,"　","")="",0,IF($CV$3&lt;=CODE(BJ44),IF(AND($DB$3&lt;=CODE(BJ44),CODE(BJ44)&lt;=$DD$3),0,IF(AND($DG$3&lt;=CODE(BJ44),CODE(BJ44)&lt;=$DI$3),0,1)),0)),1)</f>
        <v>0</v>
      </c>
      <c r="EN44" s="436">
        <f>IF(ISERROR(VLOOKUP(BL44,'環境依存文字（電子入札利用不可）'!$A:$A,1,FALSE))=TRUE,IF(SUBSTITUTE(BL44,"　","")="",0,IF($CV$3&lt;=CODE(BL44),IF(AND($DB$3&lt;=CODE(BL44),CODE(BL44)&lt;=$DD$3),0,IF(AND($DG$3&lt;=CODE(BL44),CODE(BL44)&lt;=$DI$3),0,1)),0)),1)</f>
        <v>0</v>
      </c>
      <c r="EP44" s="436">
        <f>IF(ISERROR(VLOOKUP(BN44,'環境依存文字（電子入札利用不可）'!$A:$A,1,FALSE))=TRUE,IF(SUBSTITUTE(BN44,"　","")="",0,IF($CV$3&lt;=CODE(BN44),IF(AND($DB$3&lt;=CODE(BN44),CODE(BN44)&lt;=$DD$3),0,IF(AND($DG$3&lt;=CODE(BN44),CODE(BN44)&lt;=$DI$3),0,1)),0)),1)</f>
        <v>0</v>
      </c>
      <c r="ER44" s="436">
        <f>IF(ISERROR(VLOOKUP(BP44,'環境依存文字（電子入札利用不可）'!$A:$A,1,FALSE))=TRUE,IF(SUBSTITUTE(BP44,"　","")="",0,IF($CV$3&lt;=CODE(BP44),IF(AND($DB$3&lt;=CODE(BP44),CODE(BP44)&lt;=$DD$3),0,IF(AND($DG$3&lt;=CODE(BP44),CODE(BP44)&lt;=$DI$3),0,1)),0)),1)</f>
        <v>0</v>
      </c>
      <c r="ET44" s="436">
        <f>IF(ISERROR(VLOOKUP(BR44,'環境依存文字（電子入札利用不可）'!$A:$A,1,FALSE))=TRUE,IF(SUBSTITUTE(BR44,"　","")="",0,IF($CV$3&lt;=CODE(BR44),IF(AND($DB$3&lt;=CODE(BR44),CODE(BR44)&lt;=$DD$3),0,IF(AND($DG$3&lt;=CODE(BR44),CODE(BR44)&lt;=$DI$3),0,1)),0)),1)</f>
        <v>0</v>
      </c>
      <c r="EV44" s="436">
        <f>IF(ISERROR(VLOOKUP(BT44,'環境依存文字（電子入札利用不可）'!$A:$A,1,FALSE))=TRUE,IF(SUBSTITUTE(BT44,"　","")="",0,IF($CV$3&lt;=CODE(BT44),IF(AND($DB$3&lt;=CODE(BT44),CODE(BT44)&lt;=$DD$3),0,IF(AND($DG$3&lt;=CODE(BT44),CODE(BT44)&lt;=$DI$3),0,1)),0)),1)</f>
        <v>0</v>
      </c>
      <c r="EX44" s="436">
        <f>IF(ISERROR(VLOOKUP(BV44,'環境依存文字（電子入札利用不可）'!$A:$A,1,FALSE))=TRUE,IF(SUBSTITUTE(BV44,"　","")="",0,IF($CV$3&lt;=CODE(BV44),IF(AND($DB$3&lt;=CODE(BV44),CODE(BV44)&lt;=$DD$3),0,IF(AND($DG$3&lt;=CODE(BV44),CODE(BV44)&lt;=$DI$3),0,1)),0)),1)</f>
        <v>0</v>
      </c>
      <c r="EZ44" s="436">
        <f>IF(ISERROR(VLOOKUP(BX44,'環境依存文字（電子入札利用不可）'!$A:$A,1,FALSE))=TRUE,IF(SUBSTITUTE(BX44,"　","")="",0,IF($CV$3&lt;=CODE(BX44),IF(AND($DB$3&lt;=CODE(BX44),CODE(BX44)&lt;=$DD$3),0,IF(AND($DG$3&lt;=CODE(BX44),CODE(BX44)&lt;=$DI$3),0,1)),0)),1)</f>
        <v>0</v>
      </c>
      <c r="FB44" s="436">
        <f>IF(ISERROR(VLOOKUP(BZ44,'環境依存文字（電子入札利用不可）'!$A:$A,1,FALSE))=TRUE,IF(SUBSTITUTE(BZ44,"　","")="",0,IF($CV$3&lt;=CODE(BZ44),IF(AND($DB$3&lt;=CODE(BZ44),CODE(BZ44)&lt;=$DD$3),0,IF(AND($DG$3&lt;=CODE(BZ44),CODE(BZ44)&lt;=$DI$3),0,1)),0)),1)</f>
        <v>0</v>
      </c>
      <c r="FD44" s="436">
        <f>IF(ISERROR(VLOOKUP(CB44,'環境依存文字（電子入札利用不可）'!$A:$A,1,FALSE))=TRUE,IF(SUBSTITUTE(CB44,"　","")="",0,IF($CV$3&lt;=CODE(CB44),IF(AND($DB$3&lt;=CODE(CB44),CODE(CB44)&lt;=$DD$3),0,IF(AND($DG$3&lt;=CODE(CB44),CODE(CB44)&lt;=$DI$3),0,1)),0)),1)</f>
        <v>0</v>
      </c>
      <c r="FF44" s="436">
        <f>IF(ISERROR(VLOOKUP(CD44,'環境依存文字（電子入札利用不可）'!$A:$A,1,FALSE))=TRUE,IF(SUBSTITUTE(CD44,"　","")="",0,IF($CV$3&lt;=CODE(CD44),IF(AND($DB$3&lt;=CODE(CD44),CODE(CD44)&lt;=$DD$3),0,IF(AND($DG$3&lt;=CODE(CD44),CODE(CD44)&lt;=$DI$3),0,1)),0)),1)</f>
        <v>0</v>
      </c>
      <c r="FH44" s="436">
        <f>IF(ISERROR(VLOOKUP(CF44,'環境依存文字（電子入札利用不可）'!$A:$A,1,FALSE))=TRUE,IF(SUBSTITUTE(CF44,"　","")="",0,IF($CV$3&lt;=CODE(CF44),IF(AND($DB$3&lt;=CODE(CF44),CODE(CF44)&lt;=$DD$3),0,IF(AND($DG$3&lt;=CODE(CF44),CODE(CF44)&lt;=$DI$3),0,1)),0)),1)</f>
        <v>0</v>
      </c>
      <c r="FJ44" s="436">
        <f>IF(ISERROR(VLOOKUP(CH44,'環境依存文字（電子入札利用不可）'!$A:$A,1,FALSE))=TRUE,IF(SUBSTITUTE(CH44,"　","")="",0,IF($CV$3&lt;=CODE(CH44),IF(AND($DB$3&lt;=CODE(CH44),CODE(CH44)&lt;=$DD$3),0,IF(AND($DG$3&lt;=CODE(CH44),CODE(CH44)&lt;=$DI$3),0,1)),0)),1)</f>
        <v>0</v>
      </c>
    </row>
    <row r="45" spans="1:167" s="574" customFormat="1" ht="23.25" customHeight="1">
      <c r="B45" s="1450">
        <v>5</v>
      </c>
      <c r="C45" s="1452" t="str">
        <f>+IF(入力シート!F218="","",入力シート!F218)</f>
        <v/>
      </c>
      <c r="D45" s="1452"/>
      <c r="E45" s="1452"/>
      <c r="F45" s="1452"/>
      <c r="G45" s="1452"/>
      <c r="H45" s="1452"/>
      <c r="I45" s="1452"/>
      <c r="J45" s="1452"/>
      <c r="K45" s="364" t="str">
        <f>+IF(入力シート!J218="","",入力シート!J218)</f>
        <v/>
      </c>
      <c r="L45" s="1453" t="str">
        <f>+MID(入力シート!$BI218,入力シート!BI$182,1)</f>
        <v/>
      </c>
      <c r="M45" s="1454"/>
      <c r="N45" s="1455" t="str">
        <f>+MID(入力シート!$BI218,入力シート!BK$182,1)</f>
        <v/>
      </c>
      <c r="O45" s="1456"/>
      <c r="P45" s="1457" t="str">
        <f>+MID(入力シート!$BI218,入力シート!BM$182,1)</f>
        <v/>
      </c>
      <c r="Q45" s="1457"/>
      <c r="R45" s="1448" t="str">
        <f>+MID(入力シート!$BI218,入力シート!BO$182,1)</f>
        <v/>
      </c>
      <c r="S45" s="1448"/>
      <c r="T45" s="1447" t="str">
        <f>+MID(入力シート!$BI218,入力シート!BQ$182,1)</f>
        <v/>
      </c>
      <c r="U45" s="1448"/>
      <c r="V45" s="587" t="str">
        <f>+IF(入力シート!$Q218="","",MID(TEXT(入力シート!$Q218,"00000#"),入力シート!BI$183,1))</f>
        <v/>
      </c>
      <c r="W45" s="579" t="str">
        <f>+IF(入力シート!$Q218="","",MID(TEXT(入力シート!$Q218,"00000#"),入力シート!BJ$183,1))</f>
        <v/>
      </c>
      <c r="X45" s="579" t="str">
        <f>+IF(入力シート!$Q218="","",MID(TEXT(入力シート!$Q218,"00000#"),入力シート!BK$183,1))</f>
        <v/>
      </c>
      <c r="Y45" s="579" t="str">
        <f>+IF(入力シート!$Q218="","",MID(TEXT(入力シート!$Q218,"00000#"),入力シート!BL$183,1))</f>
        <v/>
      </c>
      <c r="Z45" s="579" t="str">
        <f>+IF(入力シート!$Q218="","",MID(TEXT(入力シート!$Q218,"00000#"),入力シート!BM$183,1))</f>
        <v/>
      </c>
      <c r="AA45" s="580" t="str">
        <f>+IF(入力シート!$Q218="","",MID(TEXT(入力シート!$Q218,"00000#"),入力シート!BN$183,1))</f>
        <v/>
      </c>
      <c r="AB45" s="1449" t="str">
        <f>+IF(入力シート!$S218="","",MID(入力シート!$S218,入力シート!BI$181,1))</f>
        <v/>
      </c>
      <c r="AC45" s="1446"/>
      <c r="AD45" s="1480" t="str">
        <f>+IF(入力シート!$S218="","",MID(入力シート!$S218,入力シート!BK$181,1))</f>
        <v/>
      </c>
      <c r="AE45" s="1481"/>
      <c r="AF45" s="1480" t="str">
        <f>+IF(入力シート!$S218="","",MID(入力シート!$S218,入力シート!BM$181,1))</f>
        <v/>
      </c>
      <c r="AG45" s="1481"/>
      <c r="AH45" s="1480" t="str">
        <f>+IF(入力シート!$S218="","",MID(入力シート!$S218,入力シート!BO$181,1))</f>
        <v/>
      </c>
      <c r="AI45" s="1481"/>
      <c r="AJ45" s="1480" t="str">
        <f>+IF(入力シート!$S218="","",MID(入力シート!$S218,入力シート!BQ$181,1))</f>
        <v/>
      </c>
      <c r="AK45" s="1481"/>
      <c r="AL45" s="1480" t="str">
        <f>+IF(入力シート!$S218="","",MID(入力シート!$S218,入力シート!BS$181,1))</f>
        <v/>
      </c>
      <c r="AM45" s="1481"/>
      <c r="AN45" s="1480" t="str">
        <f>+IF(入力シート!$S218="","",MID(入力シート!$S218,入力シート!BU$181,1))</f>
        <v/>
      </c>
      <c r="AO45" s="1481"/>
      <c r="AP45" s="1480" t="str">
        <f>+IF(入力シート!$S218="","",MID(入力シート!$S218,入力シート!BW$181,1))</f>
        <v/>
      </c>
      <c r="AQ45" s="1481"/>
      <c r="AR45" s="1480" t="str">
        <f>+IF(入力シート!$S218="","",MID(入力シート!$S218,入力シート!BY$181,1))</f>
        <v/>
      </c>
      <c r="AS45" s="1481"/>
      <c r="AT45" s="1480" t="str">
        <f>+IF(入力シート!$S218="","",MID(入力シート!$S218,入力シート!CA$181,1))</f>
        <v/>
      </c>
      <c r="AU45" s="1481"/>
      <c r="AV45" s="1480" t="str">
        <f>+IF(入力シート!$S218="","",MID(入力シート!$S218,入力シート!CC$181,1))</f>
        <v/>
      </c>
      <c r="AW45" s="1481"/>
      <c r="AX45" s="1480" t="str">
        <f>+IF(入力シート!$S218="","",MID(入力シート!$S218,入力シート!CE$181,1))</f>
        <v/>
      </c>
      <c r="AY45" s="1481"/>
      <c r="AZ45" s="1480" t="str">
        <f>+IF(入力シート!$S218="","",MID(入力シート!$S218,入力シート!CG$181,1))</f>
        <v/>
      </c>
      <c r="BA45" s="1481"/>
      <c r="BB45" s="1480" t="str">
        <f>+IF(入力シート!$S218="","",MID(入力シート!$S218,入力シート!CI$181,1))</f>
        <v/>
      </c>
      <c r="BC45" s="1481"/>
      <c r="BD45" s="1480" t="str">
        <f>+IF(入力シート!$S218="","",MID(入力シート!$S218,入力シート!CK$181,1))</f>
        <v/>
      </c>
      <c r="BE45" s="1481"/>
      <c r="BF45" s="1480" t="str">
        <f>+IF(入力シート!$S218="","",MID(入力シート!$S218,入力シート!CM$181,1))</f>
        <v/>
      </c>
      <c r="BG45" s="1481"/>
      <c r="BH45" s="1480" t="str">
        <f>+IF(入力シート!$S218="","",MID(入力シート!$S218,入力シート!CO$181,1))</f>
        <v/>
      </c>
      <c r="BI45" s="1481"/>
      <c r="BJ45" s="1478" t="str">
        <f>+IF(入力シート!$S218="","",MID(入力シート!$S218,入力シート!CQ$181,1))</f>
        <v/>
      </c>
      <c r="BK45" s="1479"/>
      <c r="BL45" s="581" t="str">
        <f>+IF(入力シート!$AH218="","",MID(TEXT(入力シート!$AH218,"00#"),入力シート!BI$183,1))</f>
        <v/>
      </c>
      <c r="BM45" s="582" t="str">
        <f>+IF(入力シート!$AH218="","",MID(TEXT(入力シート!$AH218,"00#"),入力シート!BJ$183,1))</f>
        <v/>
      </c>
      <c r="BN45" s="582" t="str">
        <f>+IF(入力シート!$AH218="","",MID(TEXT(入力シート!$AH218,"00#"),入力シート!BK$183,1))</f>
        <v/>
      </c>
      <c r="BO45" s="583" t="s">
        <v>34</v>
      </c>
      <c r="BP45" s="582" t="str">
        <f>+IF(入力シート!$AK218="","",MID(TEXT(入力シート!$AK218,"000#"),入力シート!BI$183,1))</f>
        <v/>
      </c>
      <c r="BQ45" s="582" t="str">
        <f>+IF(入力シート!$AK218="","",MID(TEXT(入力シート!$AK218,"000#"),入力シート!BJ$183,1))</f>
        <v/>
      </c>
      <c r="BR45" s="582" t="str">
        <f>+IF(入力シート!$AK218="","",MID(TEXT(入力シート!$AK218,"000#"),入力シート!BK$183,1))</f>
        <v/>
      </c>
      <c r="BS45" s="582" t="str">
        <f>+IF(入力シート!$AK218="","",MID(TEXT(入力シート!$AK218,"000#"),入力シート!BL$183,1))</f>
        <v/>
      </c>
      <c r="BT45" s="1444" t="str">
        <f>+IF(入力シート!$AM218="","",MID(入力シート!$AM218,入力シート!BI$181,1))</f>
        <v/>
      </c>
      <c r="BU45" s="1445"/>
      <c r="BV45" s="1435" t="str">
        <f>+IF(入力シート!$AM218="","",MID(入力シート!$AM218,入力シート!BK$181,1))</f>
        <v/>
      </c>
      <c r="BW45" s="1436"/>
      <c r="BX45" s="1435" t="str">
        <f>+IF(入力シート!$AM218="","",MID(入力シート!$AM218,入力シート!BM$181,1))</f>
        <v/>
      </c>
      <c r="BY45" s="1436"/>
      <c r="BZ45" s="1437" t="str">
        <f>+IF(入力シート!$AM218="","",MID(入力シート!$AM218,入力シート!BO$181,1))</f>
        <v/>
      </c>
      <c r="CA45" s="1438"/>
      <c r="CB45" s="1435" t="str">
        <f>+IF(入力シート!$AM218="","",MID(入力シート!$AM218,入力シート!BQ$181,1))</f>
        <v/>
      </c>
      <c r="CC45" s="1436"/>
      <c r="CD45" s="1435" t="str">
        <f>+IF(入力シート!$AM218="","",MID(入力シート!$AM218,入力シート!BS$181,1))</f>
        <v/>
      </c>
      <c r="CE45" s="1436"/>
      <c r="CF45" s="1437" t="str">
        <f>+IF(入力シート!$AM218="","",MID(入力シート!$AM218,入力シート!BU$181,1))</f>
        <v/>
      </c>
      <c r="CG45" s="1438"/>
      <c r="CH45" s="1435" t="str">
        <f>+IF(入力シート!$AM218="","",MID(入力シート!$AM218,入力シート!BW$181,1))</f>
        <v/>
      </c>
      <c r="CI45" s="1477"/>
      <c r="DA45" s="436"/>
      <c r="DB45" s="643">
        <f>+SUM(DD45:FV46)</f>
        <v>0</v>
      </c>
      <c r="DC45" s="436"/>
      <c r="DD45" s="436">
        <f>IF(ISERROR(VLOOKUP(AB45,'環境依存文字（電子入札利用不可）'!$A:$A,1,FALSE))=TRUE,IF(SUBSTITUTE(AB45,"　","")="",0,IF($CV$3&lt;=CODE(AB45),IF(AND($DB$3&lt;=CODE(AB45),CODE(AB45)&lt;=$DD$3),0,IF(AND($DG$3&lt;=CODE(AB45),CODE(AB45)&lt;=$DI$3),0,1)),0)),1)</f>
        <v>0</v>
      </c>
      <c r="DE45" s="436"/>
      <c r="DF45" s="436">
        <f>IF(ISERROR(VLOOKUP(AD45,'環境依存文字（電子入札利用不可）'!$A:$A,1,FALSE))=TRUE,IF(SUBSTITUTE(AD45,"　","")="",0,IF($CV$3&lt;=CODE(AD45),IF(AND($DB$3&lt;=CODE(AD45),CODE(AD45)&lt;=$DD$3),0,IF(AND($DG$3&lt;=CODE(AD45),CODE(AD45)&lt;=$DI$3),0,1)),0)),1)</f>
        <v>0</v>
      </c>
      <c r="DG45" s="436"/>
      <c r="DH45" s="436">
        <f>IF(ISERROR(VLOOKUP(AF45,'環境依存文字（電子入札利用不可）'!$A:$A,1,FALSE))=TRUE,IF(SUBSTITUTE(AF45,"　","")="",0,IF($CV$3&lt;=CODE(AF45),IF(AND($DB$3&lt;=CODE(AF45),CODE(AF45)&lt;=$DD$3),0,IF(AND($DG$3&lt;=CODE(AF45),CODE(AF45)&lt;=$DI$3),0,1)),0)),1)</f>
        <v>0</v>
      </c>
      <c r="DI45" s="436"/>
      <c r="DJ45" s="436">
        <f>IF(ISERROR(VLOOKUP(AH45,'環境依存文字（電子入札利用不可）'!$A:$A,1,FALSE))=TRUE,IF(SUBSTITUTE(AH45,"　","")="",0,IF($CV$3&lt;=CODE(AH45),IF(AND($DB$3&lt;=CODE(AH45),CODE(AH45)&lt;=$DD$3),0,IF(AND($DG$3&lt;=CODE(AH45),CODE(AH45)&lt;=$DI$3),0,1)),0)),1)</f>
        <v>0</v>
      </c>
      <c r="DK45" s="436"/>
      <c r="DL45" s="436">
        <f>IF(ISERROR(VLOOKUP(AJ45,'環境依存文字（電子入札利用不可）'!$A:$A,1,FALSE))=TRUE,IF(SUBSTITUTE(AJ45,"　","")="",0,IF($CV$3&lt;=CODE(AJ45),IF(AND($DB$3&lt;=CODE(AJ45),CODE(AJ45)&lt;=$DD$3),0,IF(AND($DG$3&lt;=CODE(AJ45),CODE(AJ45)&lt;=$DI$3),0,1)),0)),1)</f>
        <v>0</v>
      </c>
      <c r="DM45" s="436"/>
      <c r="DN45" s="436">
        <f>IF(ISERROR(VLOOKUP(AL45,'環境依存文字（電子入札利用不可）'!$A:$A,1,FALSE))=TRUE,IF(SUBSTITUTE(AL45,"　","")="",0,IF($CV$3&lt;=CODE(AL45),IF(AND($DB$3&lt;=CODE(AL45),CODE(AL45)&lt;=$DD$3),0,IF(AND($DG$3&lt;=CODE(AL45),CODE(AL45)&lt;=$DI$3),0,1)),0)),1)</f>
        <v>0</v>
      </c>
      <c r="DO45" s="436"/>
      <c r="DP45" s="436">
        <f>IF(ISERROR(VLOOKUP(AN45,'環境依存文字（電子入札利用不可）'!$A:$A,1,FALSE))=TRUE,IF(SUBSTITUTE(AN45,"　","")="",0,IF($CV$3&lt;=CODE(AN45),IF(AND($DB$3&lt;=CODE(AN45),CODE(AN45)&lt;=$DD$3),0,IF(AND($DG$3&lt;=CODE(AN45),CODE(AN45)&lt;=$DI$3),0,1)),0)),1)</f>
        <v>0</v>
      </c>
      <c r="DQ45" s="436"/>
      <c r="DR45" s="436">
        <f>IF(ISERROR(VLOOKUP(AP45,'環境依存文字（電子入札利用不可）'!$A:$A,1,FALSE))=TRUE,IF(SUBSTITUTE(AP45,"　","")="",0,IF($CV$3&lt;=CODE(AP45),IF(AND($DB$3&lt;=CODE(AP45),CODE(AP45)&lt;=$DD$3),0,IF(AND($DG$3&lt;=CODE(AP45),CODE(AP45)&lt;=$DI$3),0,1)),0)),1)</f>
        <v>0</v>
      </c>
      <c r="DS45" s="436"/>
      <c r="DT45" s="436">
        <f>IF(ISERROR(VLOOKUP(AR45,'環境依存文字（電子入札利用不可）'!$A:$A,1,FALSE))=TRUE,IF(SUBSTITUTE(AR45,"　","")="",0,IF($CV$3&lt;=CODE(AR45),IF(AND($DB$3&lt;=CODE(AR45),CODE(AR45)&lt;=$DD$3),0,IF(AND($DG$3&lt;=CODE(AR45),CODE(AR45)&lt;=$DI$3),0,1)),0)),1)</f>
        <v>0</v>
      </c>
      <c r="DU45" s="436"/>
      <c r="DV45" s="436">
        <f>IF(ISERROR(VLOOKUP(AT45,'環境依存文字（電子入札利用不可）'!$A:$A,1,FALSE))=TRUE,IF(SUBSTITUTE(AT45,"　","")="",0,IF($CV$3&lt;=CODE(AT45),IF(AND($DB$3&lt;=CODE(AT45),CODE(AT45)&lt;=$DD$3),0,IF(AND($DG$3&lt;=CODE(AT45),CODE(AT45)&lt;=$DI$3),0,1)),0)),1)</f>
        <v>0</v>
      </c>
      <c r="DW45" s="436"/>
      <c r="DX45" s="436">
        <f>IF(ISERROR(VLOOKUP(AV45,'環境依存文字（電子入札利用不可）'!$A:$A,1,FALSE))=TRUE,IF(SUBSTITUTE(AV45,"　","")="",0,IF($CV$3&lt;=CODE(AV45),IF(AND($DB$3&lt;=CODE(AV45),CODE(AV45)&lt;=$DD$3),0,IF(AND($DG$3&lt;=CODE(AV45),CODE(AV45)&lt;=$DI$3),0,1)),0)),1)</f>
        <v>0</v>
      </c>
      <c r="DY45" s="436"/>
      <c r="DZ45" s="436">
        <f>IF(ISERROR(VLOOKUP(AX45,'環境依存文字（電子入札利用不可）'!$A:$A,1,FALSE))=TRUE,IF(SUBSTITUTE(AX45,"　","")="",0,IF($CV$3&lt;=CODE(AX45),IF(AND($DB$3&lt;=CODE(AX45),CODE(AX45)&lt;=$DD$3),0,IF(AND($DG$3&lt;=CODE(AX45),CODE(AX45)&lt;=$DI$3),0,1)),0)),1)</f>
        <v>0</v>
      </c>
      <c r="EA45" s="436"/>
      <c r="EB45" s="436">
        <f>IF(ISERROR(VLOOKUP(AZ45,'環境依存文字（電子入札利用不可）'!$A:$A,1,FALSE))=TRUE,IF(SUBSTITUTE(AZ45,"　","")="",0,IF($CV$3&lt;=CODE(AZ45),IF(AND($DB$3&lt;=CODE(AZ45),CODE(AZ45)&lt;=$DD$3),0,IF(AND($DG$3&lt;=CODE(AZ45),CODE(AZ45)&lt;=$DI$3),0,1)),0)),1)</f>
        <v>0</v>
      </c>
      <c r="EC45" s="436"/>
      <c r="ED45" s="436">
        <f>IF(ISERROR(VLOOKUP(BB45,'環境依存文字（電子入札利用不可）'!$A:$A,1,FALSE))=TRUE,IF(SUBSTITUTE(BB45,"　","")="",0,IF($CV$3&lt;=CODE(BB45),IF(AND($DB$3&lt;=CODE(BB45),CODE(BB45)&lt;=$DD$3),0,IF(AND($DG$3&lt;=CODE(BB45),CODE(BB45)&lt;=$DI$3),0,1)),0)),1)</f>
        <v>0</v>
      </c>
      <c r="EE45" s="436"/>
      <c r="EF45" s="436">
        <f>IF(ISERROR(VLOOKUP(BD45,'環境依存文字（電子入札利用不可）'!$A:$A,1,FALSE))=TRUE,IF(SUBSTITUTE(BD45,"　","")="",0,IF($CV$3&lt;=CODE(BD45),IF(AND($DB$3&lt;=CODE(BD45),CODE(BD45)&lt;=$DD$3),0,IF(AND($DG$3&lt;=CODE(BD45),CODE(BD45)&lt;=$DI$3),0,1)),0)),1)</f>
        <v>0</v>
      </c>
      <c r="EG45" s="436"/>
      <c r="EH45" s="436">
        <f>IF(ISERROR(VLOOKUP(BF45,'環境依存文字（電子入札利用不可）'!$A:$A,1,FALSE))=TRUE,IF(SUBSTITUTE(BF45,"　","")="",0,IF($CV$3&lt;=CODE(BF45),IF(AND($DB$3&lt;=CODE(BF45),CODE(BF45)&lt;=$DD$3),0,IF(AND($DG$3&lt;=CODE(BF45),CODE(BF45)&lt;=$DI$3),0,1)),0)),1)</f>
        <v>0</v>
      </c>
      <c r="EI45" s="436"/>
      <c r="EJ45" s="436">
        <f>IF(ISERROR(VLOOKUP(BH45,'環境依存文字（電子入札利用不可）'!$A:$A,1,FALSE))=TRUE,IF(SUBSTITUTE(BH45,"　","")="",0,IF($CV$3&lt;=CODE(BH45),IF(AND($DB$3&lt;=CODE(BH45),CODE(BH45)&lt;=$DD$3),0,IF(AND($DG$3&lt;=CODE(BH45),CODE(BH45)&lt;=$DI$3),0,1)),0)),1)</f>
        <v>0</v>
      </c>
      <c r="EK45" s="436"/>
      <c r="EL45" s="436">
        <f>IF(ISERROR(VLOOKUP(BJ45,'環境依存文字（電子入札利用不可）'!$A:$A,1,FALSE))=TRUE,IF(SUBSTITUTE(BJ45,"　","")="",0,IF($CV$3&lt;=CODE(BJ45),IF(AND($DB$3&lt;=CODE(BJ45),CODE(BJ45)&lt;=$DD$3),0,IF(AND($DG$3&lt;=CODE(BJ45),CODE(BJ45)&lt;=$DI$3),0,1)),0)),1)</f>
        <v>0</v>
      </c>
      <c r="EM45" s="436"/>
      <c r="EN45" s="436">
        <f>IF(ISERROR(VLOOKUP(BT45,'環境依存文字（電子入札利用不可）'!$A:$A,1,FALSE))=TRUE,IF(SUBSTITUTE(BT45,"　","")="",0,IF($CV$3&lt;=CODE(BT45),IF(AND($DB$3&lt;=CODE(BT45),CODE(BT45)&lt;=$DD$3),0,IF(AND($DG$3&lt;=CODE(BT45),CODE(BT45)&lt;=$DI$3),0,1)),0)),1)</f>
        <v>0</v>
      </c>
      <c r="EO45" s="436"/>
      <c r="EP45" s="436">
        <f>IF(ISERROR(VLOOKUP(BV45,'環境依存文字（電子入札利用不可）'!$A:$A,1,FALSE))=TRUE,IF(SUBSTITUTE(BV45,"　","")="",0,IF($CV$3&lt;=CODE(BV45),IF(AND($DB$3&lt;=CODE(BV45),CODE(BV45)&lt;=$DD$3),0,IF(AND($DG$3&lt;=CODE(BV45),CODE(BV45)&lt;=$DI$3),0,1)),0)),1)</f>
        <v>0</v>
      </c>
      <c r="EQ45" s="436"/>
      <c r="ER45" s="436">
        <f>IF(ISERROR(VLOOKUP(BX45,'環境依存文字（電子入札利用不可）'!$A:$A,1,FALSE))=TRUE,IF(SUBSTITUTE(BX45,"　","")="",0,IF($CV$3&lt;=CODE(BX45),IF(AND($DB$3&lt;=CODE(BX45),CODE(BX45)&lt;=$DD$3),0,IF(AND($DG$3&lt;=CODE(BX45),CODE(BX45)&lt;=$DI$3),0,1)),0)),1)</f>
        <v>0</v>
      </c>
      <c r="ES45" s="436"/>
      <c r="ET45" s="436">
        <f>IF(ISERROR(VLOOKUP(BZ45,'環境依存文字（電子入札利用不可）'!$A:$A,1,FALSE))=TRUE,IF(SUBSTITUTE(BZ45,"　","")="",0,IF($CV$3&lt;=CODE(BZ45),IF(AND($DB$3&lt;=CODE(BZ45),CODE(BZ45)&lt;=$DD$3),0,IF(AND($DG$3&lt;=CODE(BZ45),CODE(BZ45)&lt;=$DI$3),0,1)),0)),1)</f>
        <v>0</v>
      </c>
      <c r="EU45" s="436"/>
      <c r="EV45" s="436">
        <f>IF(ISERROR(VLOOKUP(CB45,'環境依存文字（電子入札利用不可）'!$A:$A,1,FALSE))=TRUE,IF(SUBSTITUTE(CB45,"　","")="",0,IF($CV$3&lt;=CODE(CB45),IF(AND($DB$3&lt;=CODE(CB45),CODE(CB45)&lt;=$DD$3),0,IF(AND($DG$3&lt;=CODE(CB45),CODE(CB45)&lt;=$DI$3),0,1)),0)),1)</f>
        <v>0</v>
      </c>
      <c r="EW45" s="436"/>
      <c r="EX45" s="436">
        <f>IF(ISERROR(VLOOKUP(CD45,'環境依存文字（電子入札利用不可）'!$A:$A,1,FALSE))=TRUE,IF(SUBSTITUTE(CD45,"　","")="",0,IF($CV$3&lt;=CODE(CD45),IF(AND($DB$3&lt;=CODE(CD45),CODE(CD45)&lt;=$DD$3),0,IF(AND($DG$3&lt;=CODE(CD45),CODE(CD45)&lt;=$DI$3),0,1)),0)),1)</f>
        <v>0</v>
      </c>
      <c r="EY45" s="436"/>
      <c r="EZ45" s="436">
        <f>IF(ISERROR(VLOOKUP(CF45,'環境依存文字（電子入札利用不可）'!$A:$A,1,FALSE))=TRUE,IF(SUBSTITUTE(CF45,"　","")="",0,IF($CV$3&lt;=CODE(CF45),IF(AND($DB$3&lt;=CODE(CF45),CODE(CF45)&lt;=$DD$3),0,IF(AND($DG$3&lt;=CODE(CF45),CODE(CF45)&lt;=$DI$3),0,1)),0)),1)</f>
        <v>0</v>
      </c>
      <c r="FA45" s="436"/>
      <c r="FB45" s="436">
        <f>IF(ISERROR(VLOOKUP(CH45,'環境依存文字（電子入札利用不可）'!$A:$A,1,FALSE))=TRUE,IF(SUBSTITUTE(CH45,"　","")="",0,IF($CV$3&lt;=CODE(CH45),IF(AND($DB$3&lt;=CODE(CH45),CODE(CH45)&lt;=$DD$3),0,IF(AND($DG$3&lt;=CODE(CH45),CODE(CH45)&lt;=$DI$3),0,1)),0)),1)</f>
        <v>0</v>
      </c>
      <c r="FC45" s="436"/>
      <c r="FD45" s="436"/>
      <c r="FE45" s="436"/>
      <c r="FF45" s="436"/>
      <c r="FG45" s="436"/>
      <c r="FH45" s="436"/>
      <c r="FI45" s="436"/>
      <c r="FJ45" s="436"/>
    </row>
    <row r="46" spans="1:167" s="436" customFormat="1" ht="23.25" customHeight="1" thickBot="1">
      <c r="B46" s="1451"/>
      <c r="C46" s="1428" t="str">
        <f>+IF(入力シート!F219="","",入力シート!F219)</f>
        <v/>
      </c>
      <c r="D46" s="1428"/>
      <c r="E46" s="1428"/>
      <c r="F46" s="1428"/>
      <c r="G46" s="1428"/>
      <c r="H46" s="1428"/>
      <c r="I46" s="1428"/>
      <c r="J46" s="1428"/>
      <c r="K46" s="362" t="str">
        <f>+IF(入力シート!J219="","",入力シート!J219)</f>
        <v/>
      </c>
      <c r="L46" s="1429" t="str">
        <f>+MID(入力シート!$BI219,入力シート!BI$182,1)</f>
        <v/>
      </c>
      <c r="M46" s="1430"/>
      <c r="N46" s="1431" t="str">
        <f>+MID(入力シート!$BI219,入力シート!BK$182,1)</f>
        <v/>
      </c>
      <c r="O46" s="1432"/>
      <c r="P46" s="1432" t="str">
        <f>+MID(入力シート!$BI219,入力シート!BM$182,1)</f>
        <v/>
      </c>
      <c r="Q46" s="1432"/>
      <c r="R46" s="1433" t="str">
        <f>+MID(入力シート!$BI219,入力シート!BO$182,1)</f>
        <v/>
      </c>
      <c r="S46" s="1434"/>
      <c r="T46" s="1429" t="str">
        <f>+MID(入力シート!$BI219,入力シート!BQ$182,1)</f>
        <v/>
      </c>
      <c r="U46" s="1430"/>
      <c r="V46" s="584" t="str">
        <f>+IF(入力シート!$Q219="","",MID(TEXT(入力シート!$Q219,"00000#"),入力シート!BI$183,1))</f>
        <v/>
      </c>
      <c r="W46" s="585" t="str">
        <f>+IF(入力シート!$Q219="","",MID(TEXT(入力シート!$Q219,"00000#"),入力シート!BJ$183,1))</f>
        <v/>
      </c>
      <c r="X46" s="585" t="str">
        <f>+IF(入力シート!$Q219="","",MID(TEXT(入力シート!$Q219,"00000#"),入力シート!BK$183,1))</f>
        <v/>
      </c>
      <c r="Y46" s="585" t="str">
        <f>+IF(入力シート!$Q219="","",MID(TEXT(入力シート!$Q219,"00000#"),入力シート!BL$183,1))</f>
        <v/>
      </c>
      <c r="Z46" s="585" t="str">
        <f>+IF(入力シート!$Q219="","",MID(TEXT(入力シート!$Q219,"00000#"),入力シート!BM$183,1))</f>
        <v/>
      </c>
      <c r="AA46" s="586" t="str">
        <f>+IF(入力シート!$Q219="","",MID(TEXT(入力シート!$Q219,"00000#"),入力シート!BN$183,1))</f>
        <v/>
      </c>
      <c r="AB46" s="1424" t="str">
        <f>+IF(入力シート!$S218="","",MID(入力シート!$S218,入力シート!CS$181,1))</f>
        <v/>
      </c>
      <c r="AC46" s="1421"/>
      <c r="AD46" s="1473" t="str">
        <f>+IF(入力シート!$S218="","",MID(入力シート!$S218,入力シート!CU$181,1))</f>
        <v/>
      </c>
      <c r="AE46" s="1474"/>
      <c r="AF46" s="1473" t="str">
        <f>+IF(入力シート!$S218="","",MID(入力シート!$S218,入力シート!CW$181,1))</f>
        <v/>
      </c>
      <c r="AG46" s="1474"/>
      <c r="AH46" s="1473" t="str">
        <f>+IF(入力シート!$S218="","",MID(入力シート!$S218,入力シート!CY$181,1))</f>
        <v/>
      </c>
      <c r="AI46" s="1474"/>
      <c r="AJ46" s="1473" t="str">
        <f>+IF(入力シート!$S218="","",MID(入力シート!$S218,入力シート!DA$181,1))</f>
        <v/>
      </c>
      <c r="AK46" s="1474"/>
      <c r="AL46" s="1473" t="str">
        <f>+IF(入力シート!$S218="","",MID(入力シート!$S218,入力シート!DC$181,1))</f>
        <v/>
      </c>
      <c r="AM46" s="1474"/>
      <c r="AN46" s="1473" t="str">
        <f>+IF(入力シート!$S218="","",MID(入力シート!$S218,入力シート!DE$181,1))</f>
        <v/>
      </c>
      <c r="AO46" s="1474"/>
      <c r="AP46" s="1473" t="str">
        <f>+IF(入力シート!$S218="","",MID(入力シート!$S218,入力シート!DG$181,1))</f>
        <v/>
      </c>
      <c r="AQ46" s="1474"/>
      <c r="AR46" s="1473" t="str">
        <f>+IF(入力シート!$S218="","",MID(入力シート!$S218,入力シート!DI$181,1))</f>
        <v/>
      </c>
      <c r="AS46" s="1474"/>
      <c r="AT46" s="1473" t="str">
        <f>+IF(入力シート!$S218="","",MID(入力シート!$S218,入力シート!DK$181,1))</f>
        <v/>
      </c>
      <c r="AU46" s="1474"/>
      <c r="AV46" s="1473" t="str">
        <f>+IF(入力シート!$S218="","",MID(入力シート!$S218,入力シート!DM$181,1))</f>
        <v/>
      </c>
      <c r="AW46" s="1474"/>
      <c r="AX46" s="1473" t="str">
        <f>+IF(入力シート!$S218="","",MID(入力シート!$S218,入力シート!DO$181,1))</f>
        <v/>
      </c>
      <c r="AY46" s="1474"/>
      <c r="AZ46" s="1473" t="str">
        <f>+IF(入力シート!$S218="","",MID(入力シート!$S218,入力シート!DQ$181,1))</f>
        <v/>
      </c>
      <c r="BA46" s="1474"/>
      <c r="BB46" s="1473" t="str">
        <f>+IF(入力シート!$S218="","",MID(入力シート!$S218,入力シート!DS$181,1))</f>
        <v/>
      </c>
      <c r="BC46" s="1474"/>
      <c r="BD46" s="1473" t="str">
        <f>+IF(入力シート!$S218="","",MID(入力シート!$S218,入力シート!DU$181,1))</f>
        <v/>
      </c>
      <c r="BE46" s="1474"/>
      <c r="BF46" s="1473" t="str">
        <f>+IF(入力シート!$S218="","",MID(入力シート!$S218,入力シート!DW$181,1))</f>
        <v/>
      </c>
      <c r="BG46" s="1474"/>
      <c r="BH46" s="1473" t="str">
        <f>+IF(入力シート!$S218="","",MID(入力シート!$S218,入力シート!DY$181,1))</f>
        <v/>
      </c>
      <c r="BI46" s="1474"/>
      <c r="BJ46" s="1475" t="str">
        <f>+IF(入力シート!$S218="","",MID(入力シート!$S218,入力シート!EA$181,1))</f>
        <v/>
      </c>
      <c r="BK46" s="1476"/>
      <c r="BL46" s="1417" t="str">
        <f>+IF(入力シート!$BJ218="","",MID(入力シート!$BJ218,入力シート!BI$181,1))</f>
        <v>　</v>
      </c>
      <c r="BM46" s="1418"/>
      <c r="BN46" s="1413" t="str">
        <f>+IF(入力シート!$BJ218="","",MID(入力シート!$BJ218,入力シート!BK$181,1))</f>
        <v/>
      </c>
      <c r="BO46" s="1414"/>
      <c r="BP46" s="1419" t="str">
        <f>+IF(入力シート!$BJ218="","",MID(入力シート!$BJ218,入力シート!BM$181,1))</f>
        <v/>
      </c>
      <c r="BQ46" s="1420"/>
      <c r="BR46" s="1413" t="str">
        <f>+IF(入力シート!$BJ218="","",MID(入力シート!$BJ218,入力シート!BO$181,1))</f>
        <v/>
      </c>
      <c r="BS46" s="1414"/>
      <c r="BT46" s="1413" t="str">
        <f>+IF(入力シート!$BJ218="","",MID(入力シート!$BJ218,入力シート!BQ$181,1))</f>
        <v/>
      </c>
      <c r="BU46" s="1414"/>
      <c r="BV46" s="1419" t="str">
        <f>+IF(入力シート!$BJ218="","",MID(入力シート!$BJ218,入力シート!BS$181,1))</f>
        <v/>
      </c>
      <c r="BW46" s="1420"/>
      <c r="BX46" s="1413" t="str">
        <f>+IF(入力シート!$BJ218="","",MID(入力シート!$BJ218,入力シート!BU$181,1))</f>
        <v/>
      </c>
      <c r="BY46" s="1414"/>
      <c r="BZ46" s="1413" t="str">
        <f>+IF(入力シート!$BJ218="","",MID(入力シート!$BJ218,入力シート!BW$181,1))</f>
        <v/>
      </c>
      <c r="CA46" s="1414"/>
      <c r="CB46" s="1413" t="str">
        <f>+IF(入力シート!$BJ218="","",MID(入力シート!$BJ218,入力シート!BY$181,1))</f>
        <v/>
      </c>
      <c r="CC46" s="1414"/>
      <c r="CD46" s="1413" t="str">
        <f>+IF(入力シート!$BJ218="","",MID(入力シート!$BJ218,入力シート!CA$181,1))</f>
        <v/>
      </c>
      <c r="CE46" s="1414"/>
      <c r="CF46" s="1413" t="str">
        <f>+IF(入力シート!$BJ218="","",MID(入力シート!$BJ218,入力シート!CC$181,1))</f>
        <v/>
      </c>
      <c r="CG46" s="1414"/>
      <c r="CH46" s="1413" t="str">
        <f>+IF(入力シート!$BJ218="","",MID(入力シート!$BJ218,入力シート!CE$181,1))</f>
        <v/>
      </c>
      <c r="CI46" s="1471"/>
      <c r="DD46" s="436">
        <f>IF(ISERROR(VLOOKUP(AB46,'環境依存文字（電子入札利用不可）'!$A:$A,1,FALSE))=TRUE,IF(SUBSTITUTE(AB46,"　","")="",0,IF($CV$3&lt;=CODE(AB46),IF(AND($DB$3&lt;=CODE(AB46),CODE(AB46)&lt;=$DD$3),0,IF(AND($DG$3&lt;=CODE(AB46),CODE(AB46)&lt;=$DI$3),0,1)),0)),1)</f>
        <v>0</v>
      </c>
      <c r="DF46" s="436">
        <f>IF(ISERROR(VLOOKUP(AD46,'環境依存文字（電子入札利用不可）'!$A:$A,1,FALSE))=TRUE,IF(SUBSTITUTE(AD46,"　","")="",0,IF($CV$3&lt;=CODE(AD46),IF(AND($DB$3&lt;=CODE(AD46),CODE(AD46)&lt;=$DD$3),0,IF(AND($DG$3&lt;=CODE(AD46),CODE(AD46)&lt;=$DI$3),0,1)),0)),1)</f>
        <v>0</v>
      </c>
      <c r="DH46" s="436">
        <f>IF(ISERROR(VLOOKUP(AF46,'環境依存文字（電子入札利用不可）'!$A:$A,1,FALSE))=TRUE,IF(SUBSTITUTE(AF46,"　","")="",0,IF($CV$3&lt;=CODE(AF46),IF(AND($DB$3&lt;=CODE(AF46),CODE(AF46)&lt;=$DD$3),0,IF(AND($DG$3&lt;=CODE(AF46),CODE(AF46)&lt;=$DI$3),0,1)),0)),1)</f>
        <v>0</v>
      </c>
      <c r="DJ46" s="436">
        <f>IF(ISERROR(VLOOKUP(AH46,'環境依存文字（電子入札利用不可）'!$A:$A,1,FALSE))=TRUE,IF(SUBSTITUTE(AH46,"　","")="",0,IF($CV$3&lt;=CODE(AH46),IF(AND($DB$3&lt;=CODE(AH46),CODE(AH46)&lt;=$DD$3),0,IF(AND($DG$3&lt;=CODE(AH46),CODE(AH46)&lt;=$DI$3),0,1)),0)),1)</f>
        <v>0</v>
      </c>
      <c r="DL46" s="436">
        <f>IF(ISERROR(VLOOKUP(AJ46,'環境依存文字（電子入札利用不可）'!$A:$A,1,FALSE))=TRUE,IF(SUBSTITUTE(AJ46,"　","")="",0,IF($CV$3&lt;=CODE(AJ46),IF(AND($DB$3&lt;=CODE(AJ46),CODE(AJ46)&lt;=$DD$3),0,IF(AND($DG$3&lt;=CODE(AJ46),CODE(AJ46)&lt;=$DI$3),0,1)),0)),1)</f>
        <v>0</v>
      </c>
      <c r="DN46" s="436">
        <f>IF(ISERROR(VLOOKUP(AL46,'環境依存文字（電子入札利用不可）'!$A:$A,1,FALSE))=TRUE,IF(SUBSTITUTE(AL46,"　","")="",0,IF($CV$3&lt;=CODE(AL46),IF(AND($DB$3&lt;=CODE(AL46),CODE(AL46)&lt;=$DD$3),0,IF(AND($DG$3&lt;=CODE(AL46),CODE(AL46)&lt;=$DI$3),0,1)),0)),1)</f>
        <v>0</v>
      </c>
      <c r="DP46" s="436">
        <f>IF(ISERROR(VLOOKUP(AN46,'環境依存文字（電子入札利用不可）'!$A:$A,1,FALSE))=TRUE,IF(SUBSTITUTE(AN46,"　","")="",0,IF($CV$3&lt;=CODE(AN46),IF(AND($DB$3&lt;=CODE(AN46),CODE(AN46)&lt;=$DD$3),0,IF(AND($DG$3&lt;=CODE(AN46),CODE(AN46)&lt;=$DI$3),0,1)),0)),1)</f>
        <v>0</v>
      </c>
      <c r="DR46" s="436">
        <f>IF(ISERROR(VLOOKUP(AP46,'環境依存文字（電子入札利用不可）'!$A:$A,1,FALSE))=TRUE,IF(SUBSTITUTE(AP46,"　","")="",0,IF($CV$3&lt;=CODE(AP46),IF(AND($DB$3&lt;=CODE(AP46),CODE(AP46)&lt;=$DD$3),0,IF(AND($DG$3&lt;=CODE(AP46),CODE(AP46)&lt;=$DI$3),0,1)),0)),1)</f>
        <v>0</v>
      </c>
      <c r="DT46" s="436">
        <f>IF(ISERROR(VLOOKUP(AR46,'環境依存文字（電子入札利用不可）'!$A:$A,1,FALSE))=TRUE,IF(SUBSTITUTE(AR46,"　","")="",0,IF($CV$3&lt;=CODE(AR46),IF(AND($DB$3&lt;=CODE(AR46),CODE(AR46)&lt;=$DD$3),0,IF(AND($DG$3&lt;=CODE(AR46),CODE(AR46)&lt;=$DI$3),0,1)),0)),1)</f>
        <v>0</v>
      </c>
      <c r="DV46" s="436">
        <f>IF(ISERROR(VLOOKUP(AT46,'環境依存文字（電子入札利用不可）'!$A:$A,1,FALSE))=TRUE,IF(SUBSTITUTE(AT46,"　","")="",0,IF($CV$3&lt;=CODE(AT46),IF(AND($DB$3&lt;=CODE(AT46),CODE(AT46)&lt;=$DD$3),0,IF(AND($DG$3&lt;=CODE(AT46),CODE(AT46)&lt;=$DI$3),0,1)),0)),1)</f>
        <v>0</v>
      </c>
      <c r="DX46" s="436">
        <f>IF(ISERROR(VLOOKUP(AV46,'環境依存文字（電子入札利用不可）'!$A:$A,1,FALSE))=TRUE,IF(SUBSTITUTE(AV46,"　","")="",0,IF($CV$3&lt;=CODE(AV46),IF(AND($DB$3&lt;=CODE(AV46),CODE(AV46)&lt;=$DD$3),0,IF(AND($DG$3&lt;=CODE(AV46),CODE(AV46)&lt;=$DI$3),0,1)),0)),1)</f>
        <v>0</v>
      </c>
      <c r="DZ46" s="436">
        <f>IF(ISERROR(VLOOKUP(AX46,'環境依存文字（電子入札利用不可）'!$A:$A,1,FALSE))=TRUE,IF(SUBSTITUTE(AX46,"　","")="",0,IF($CV$3&lt;=CODE(AX46),IF(AND($DB$3&lt;=CODE(AX46),CODE(AX46)&lt;=$DD$3),0,IF(AND($DG$3&lt;=CODE(AX46),CODE(AX46)&lt;=$DI$3),0,1)),0)),1)</f>
        <v>0</v>
      </c>
      <c r="EB46" s="436">
        <f>IF(ISERROR(VLOOKUP(AZ46,'環境依存文字（電子入札利用不可）'!$A:$A,1,FALSE))=TRUE,IF(SUBSTITUTE(AZ46,"　","")="",0,IF($CV$3&lt;=CODE(AZ46),IF(AND($DB$3&lt;=CODE(AZ46),CODE(AZ46)&lt;=$DD$3),0,IF(AND($DG$3&lt;=CODE(AZ46),CODE(AZ46)&lt;=$DI$3),0,1)),0)),1)</f>
        <v>0</v>
      </c>
      <c r="ED46" s="436">
        <f>IF(ISERROR(VLOOKUP(BB46,'環境依存文字（電子入札利用不可）'!$A:$A,1,FALSE))=TRUE,IF(SUBSTITUTE(BB46,"　","")="",0,IF($CV$3&lt;=CODE(BB46),IF(AND($DB$3&lt;=CODE(BB46),CODE(BB46)&lt;=$DD$3),0,IF(AND($DG$3&lt;=CODE(BB46),CODE(BB46)&lt;=$DI$3),0,1)),0)),1)</f>
        <v>0</v>
      </c>
      <c r="EF46" s="436">
        <f>IF(ISERROR(VLOOKUP(BD46,'環境依存文字（電子入札利用不可）'!$A:$A,1,FALSE))=TRUE,IF(SUBSTITUTE(BD46,"　","")="",0,IF($CV$3&lt;=CODE(BD46),IF(AND($DB$3&lt;=CODE(BD46),CODE(BD46)&lt;=$DD$3),0,IF(AND($DG$3&lt;=CODE(BD46),CODE(BD46)&lt;=$DI$3),0,1)),0)),1)</f>
        <v>0</v>
      </c>
      <c r="EH46" s="436">
        <f>IF(ISERROR(VLOOKUP(BF46,'環境依存文字（電子入札利用不可）'!$A:$A,1,FALSE))=TRUE,IF(SUBSTITUTE(BF46,"　","")="",0,IF($CV$3&lt;=CODE(BF46),IF(AND($DB$3&lt;=CODE(BF46),CODE(BF46)&lt;=$DD$3),0,IF(AND($DG$3&lt;=CODE(BF46),CODE(BF46)&lt;=$DI$3),0,1)),0)),1)</f>
        <v>0</v>
      </c>
      <c r="EJ46" s="436">
        <f>IF(ISERROR(VLOOKUP(BH46,'環境依存文字（電子入札利用不可）'!$A:$A,1,FALSE))=TRUE,IF(SUBSTITUTE(BH46,"　","")="",0,IF($CV$3&lt;=CODE(BH46),IF(AND($DB$3&lt;=CODE(BH46),CODE(BH46)&lt;=$DD$3),0,IF(AND($DG$3&lt;=CODE(BH46),CODE(BH46)&lt;=$DI$3),0,1)),0)),1)</f>
        <v>0</v>
      </c>
      <c r="EL46" s="436">
        <f>IF(ISERROR(VLOOKUP(BJ46,'環境依存文字（電子入札利用不可）'!$A:$A,1,FALSE))=TRUE,IF(SUBSTITUTE(BJ46,"　","")="",0,IF($CV$3&lt;=CODE(BJ46),IF(AND($DB$3&lt;=CODE(BJ46),CODE(BJ46)&lt;=$DD$3),0,IF(AND($DG$3&lt;=CODE(BJ46),CODE(BJ46)&lt;=$DI$3),0,1)),0)),1)</f>
        <v>0</v>
      </c>
      <c r="EN46" s="436">
        <f>IF(ISERROR(VLOOKUP(BL46,'環境依存文字（電子入札利用不可）'!$A:$A,1,FALSE))=TRUE,IF(SUBSTITUTE(BL46,"　","")="",0,IF($CV$3&lt;=CODE(BL46),IF(AND($DB$3&lt;=CODE(BL46),CODE(BL46)&lt;=$DD$3),0,IF(AND($DG$3&lt;=CODE(BL46),CODE(BL46)&lt;=$DI$3),0,1)),0)),1)</f>
        <v>0</v>
      </c>
      <c r="EP46" s="436">
        <f>IF(ISERROR(VLOOKUP(BN46,'環境依存文字（電子入札利用不可）'!$A:$A,1,FALSE))=TRUE,IF(SUBSTITUTE(BN46,"　","")="",0,IF($CV$3&lt;=CODE(BN46),IF(AND($DB$3&lt;=CODE(BN46),CODE(BN46)&lt;=$DD$3),0,IF(AND($DG$3&lt;=CODE(BN46),CODE(BN46)&lt;=$DI$3),0,1)),0)),1)</f>
        <v>0</v>
      </c>
      <c r="ER46" s="436">
        <f>IF(ISERROR(VLOOKUP(BP46,'環境依存文字（電子入札利用不可）'!$A:$A,1,FALSE))=TRUE,IF(SUBSTITUTE(BP46,"　","")="",0,IF($CV$3&lt;=CODE(BP46),IF(AND($DB$3&lt;=CODE(BP46),CODE(BP46)&lt;=$DD$3),0,IF(AND($DG$3&lt;=CODE(BP46),CODE(BP46)&lt;=$DI$3),0,1)),0)),1)</f>
        <v>0</v>
      </c>
      <c r="ET46" s="436">
        <f>IF(ISERROR(VLOOKUP(BR46,'環境依存文字（電子入札利用不可）'!$A:$A,1,FALSE))=TRUE,IF(SUBSTITUTE(BR46,"　","")="",0,IF($CV$3&lt;=CODE(BR46),IF(AND($DB$3&lt;=CODE(BR46),CODE(BR46)&lt;=$DD$3),0,IF(AND($DG$3&lt;=CODE(BR46),CODE(BR46)&lt;=$DI$3),0,1)),0)),1)</f>
        <v>0</v>
      </c>
      <c r="EV46" s="436">
        <f>IF(ISERROR(VLOOKUP(BT46,'環境依存文字（電子入札利用不可）'!$A:$A,1,FALSE))=TRUE,IF(SUBSTITUTE(BT46,"　","")="",0,IF($CV$3&lt;=CODE(BT46),IF(AND($DB$3&lt;=CODE(BT46),CODE(BT46)&lt;=$DD$3),0,IF(AND($DG$3&lt;=CODE(BT46),CODE(BT46)&lt;=$DI$3),0,1)),0)),1)</f>
        <v>0</v>
      </c>
      <c r="EX46" s="436">
        <f>IF(ISERROR(VLOOKUP(BV46,'環境依存文字（電子入札利用不可）'!$A:$A,1,FALSE))=TRUE,IF(SUBSTITUTE(BV46,"　","")="",0,IF($CV$3&lt;=CODE(BV46),IF(AND($DB$3&lt;=CODE(BV46),CODE(BV46)&lt;=$DD$3),0,IF(AND($DG$3&lt;=CODE(BV46),CODE(BV46)&lt;=$DI$3),0,1)),0)),1)</f>
        <v>0</v>
      </c>
      <c r="EZ46" s="436">
        <f>IF(ISERROR(VLOOKUP(BX46,'環境依存文字（電子入札利用不可）'!$A:$A,1,FALSE))=TRUE,IF(SUBSTITUTE(BX46,"　","")="",0,IF($CV$3&lt;=CODE(BX46),IF(AND($DB$3&lt;=CODE(BX46),CODE(BX46)&lt;=$DD$3),0,IF(AND($DG$3&lt;=CODE(BX46),CODE(BX46)&lt;=$DI$3),0,1)),0)),1)</f>
        <v>0</v>
      </c>
      <c r="FB46" s="436">
        <f>IF(ISERROR(VLOOKUP(BZ46,'環境依存文字（電子入札利用不可）'!$A:$A,1,FALSE))=TRUE,IF(SUBSTITUTE(BZ46,"　","")="",0,IF($CV$3&lt;=CODE(BZ46),IF(AND($DB$3&lt;=CODE(BZ46),CODE(BZ46)&lt;=$DD$3),0,IF(AND($DG$3&lt;=CODE(BZ46),CODE(BZ46)&lt;=$DI$3),0,1)),0)),1)</f>
        <v>0</v>
      </c>
      <c r="FD46" s="436">
        <f>IF(ISERROR(VLOOKUP(CB46,'環境依存文字（電子入札利用不可）'!$A:$A,1,FALSE))=TRUE,IF(SUBSTITUTE(CB46,"　","")="",0,IF($CV$3&lt;=CODE(CB46),IF(AND($DB$3&lt;=CODE(CB46),CODE(CB46)&lt;=$DD$3),0,IF(AND($DG$3&lt;=CODE(CB46),CODE(CB46)&lt;=$DI$3),0,1)),0)),1)</f>
        <v>0</v>
      </c>
      <c r="FF46" s="436">
        <f>IF(ISERROR(VLOOKUP(CD46,'環境依存文字（電子入札利用不可）'!$A:$A,1,FALSE))=TRUE,IF(SUBSTITUTE(CD46,"　","")="",0,IF($CV$3&lt;=CODE(CD46),IF(AND($DB$3&lt;=CODE(CD46),CODE(CD46)&lt;=$DD$3),0,IF(AND($DG$3&lt;=CODE(CD46),CODE(CD46)&lt;=$DI$3),0,1)),0)),1)</f>
        <v>0</v>
      </c>
      <c r="FH46" s="436">
        <f>IF(ISERROR(VLOOKUP(CF46,'環境依存文字（電子入札利用不可）'!$A:$A,1,FALSE))=TRUE,IF(SUBSTITUTE(CF46,"　","")="",0,IF($CV$3&lt;=CODE(CF46),IF(AND($DB$3&lt;=CODE(CF46),CODE(CF46)&lt;=$DD$3),0,IF(AND($DG$3&lt;=CODE(CF46),CODE(CF46)&lt;=$DI$3),0,1)),0)),1)</f>
        <v>0</v>
      </c>
      <c r="FJ46" s="436">
        <f>IF(ISERROR(VLOOKUP(CH46,'環境依存文字（電子入札利用不可）'!$A:$A,1,FALSE))=TRUE,IF(SUBSTITUTE(CH46,"　","")="",0,IF($CV$3&lt;=CODE(CH46),IF(AND($DB$3&lt;=CODE(CH46),CODE(CH46)&lt;=$DD$3),0,IF(AND($DG$3&lt;=CODE(CH46),CODE(CH46)&lt;=$DI$3),0,1)),0)),1)</f>
        <v>0</v>
      </c>
    </row>
    <row r="47" spans="1:167" s="436" customFormat="1" ht="23.25" customHeight="1">
      <c r="B47" s="444"/>
      <c r="C47" s="287"/>
      <c r="D47" s="287"/>
      <c r="E47" s="287"/>
      <c r="F47" s="287"/>
      <c r="G47" s="287"/>
      <c r="H47" s="287"/>
      <c r="I47" s="287"/>
      <c r="J47" s="287"/>
      <c r="K47" s="363"/>
      <c r="L47" s="499"/>
      <c r="M47" s="499"/>
      <c r="N47" s="602"/>
      <c r="O47" s="602"/>
      <c r="P47" s="602"/>
      <c r="Q47" s="602"/>
      <c r="R47" s="602"/>
      <c r="S47" s="602"/>
      <c r="T47" s="499"/>
      <c r="U47" s="499"/>
      <c r="V47" s="603"/>
      <c r="W47" s="603"/>
      <c r="X47" s="603"/>
      <c r="Y47" s="603"/>
      <c r="Z47" s="603"/>
      <c r="AA47" s="603"/>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69"/>
      <c r="AY47" s="569"/>
      <c r="AZ47" s="569"/>
      <c r="BA47" s="569"/>
      <c r="BB47" s="569"/>
      <c r="BC47" s="569"/>
      <c r="BD47" s="569"/>
      <c r="BE47" s="569"/>
      <c r="BF47" s="569"/>
      <c r="BG47" s="569"/>
      <c r="BH47" s="569"/>
      <c r="BI47" s="569"/>
      <c r="BJ47" s="570"/>
      <c r="BK47" s="570"/>
      <c r="BL47" s="604"/>
      <c r="BM47" s="604"/>
      <c r="BN47" s="604"/>
      <c r="BO47" s="604"/>
      <c r="BP47" s="605"/>
      <c r="BQ47" s="605"/>
      <c r="BR47" s="604"/>
      <c r="BS47" s="604"/>
      <c r="BT47" s="604"/>
      <c r="BU47" s="604"/>
      <c r="BV47" s="605"/>
      <c r="BW47" s="605"/>
      <c r="BX47" s="604"/>
      <c r="BY47" s="604"/>
      <c r="BZ47" s="604"/>
      <c r="CA47" s="604"/>
      <c r="CB47" s="604"/>
      <c r="CC47" s="604"/>
      <c r="CD47" s="604"/>
      <c r="CE47" s="604"/>
      <c r="CF47" s="604"/>
      <c r="CG47" s="604"/>
      <c r="CH47" s="604"/>
      <c r="CI47" s="604"/>
    </row>
    <row r="48" spans="1:167" s="436" customFormat="1" ht="23.25" customHeight="1" thickBot="1">
      <c r="A48" s="1472" t="s">
        <v>741</v>
      </c>
      <c r="B48" s="1472"/>
      <c r="C48" s="1472"/>
      <c r="D48" s="1472"/>
      <c r="E48" s="1472"/>
      <c r="F48" s="1472"/>
      <c r="G48" s="1472"/>
      <c r="H48" s="1472"/>
      <c r="I48" s="1472"/>
      <c r="J48" s="1472"/>
      <c r="K48" s="1472"/>
      <c r="L48" s="1472"/>
      <c r="M48" s="1472"/>
      <c r="N48" s="1472"/>
      <c r="O48" s="1472"/>
      <c r="P48" s="1472"/>
      <c r="Q48" s="1472"/>
      <c r="R48" s="1472"/>
      <c r="S48" s="1472"/>
      <c r="T48" s="1472"/>
      <c r="U48" s="1472"/>
      <c r="V48" s="1472"/>
      <c r="W48" s="1472"/>
      <c r="X48" s="1472"/>
      <c r="Y48" s="1472"/>
      <c r="Z48" s="1472"/>
      <c r="AA48" s="1472"/>
      <c r="AB48" s="1472"/>
      <c r="AC48" s="1472"/>
      <c r="AD48" s="1472"/>
      <c r="AE48" s="1472"/>
      <c r="AF48" s="1472"/>
      <c r="AG48" s="1472"/>
      <c r="AH48" s="1472"/>
      <c r="AI48" s="1472"/>
      <c r="AJ48" s="1472"/>
      <c r="AK48" s="1472"/>
      <c r="AL48" s="1472"/>
      <c r="AM48" s="1472"/>
      <c r="AN48" s="1472"/>
      <c r="AO48" s="1472"/>
      <c r="AP48" s="1472"/>
      <c r="AQ48" s="1472"/>
      <c r="AR48" s="1472"/>
      <c r="DD48" s="442"/>
      <c r="DE48" s="442"/>
      <c r="DF48" s="442"/>
    </row>
    <row r="49" spans="2:180" s="436" customFormat="1" ht="23.25" customHeight="1">
      <c r="B49" s="1464"/>
      <c r="C49" s="1459" t="s">
        <v>96</v>
      </c>
      <c r="D49" s="1459"/>
      <c r="E49" s="1459"/>
      <c r="F49" s="1459"/>
      <c r="G49" s="1459"/>
      <c r="H49" s="1459"/>
      <c r="I49" s="1459"/>
      <c r="J49" s="1459"/>
      <c r="K49" s="1466" t="s">
        <v>97</v>
      </c>
      <c r="L49" s="1466"/>
      <c r="M49" s="1466"/>
      <c r="N49" s="1466"/>
      <c r="O49" s="1466"/>
      <c r="P49" s="1466"/>
      <c r="Q49" s="1466"/>
      <c r="R49" s="1466"/>
      <c r="S49" s="1466"/>
      <c r="T49" s="1466"/>
      <c r="U49" s="1466"/>
      <c r="V49" s="1466"/>
      <c r="W49" s="1466"/>
      <c r="X49" s="1466"/>
      <c r="Y49" s="1466"/>
      <c r="Z49" s="1466"/>
      <c r="AA49" s="1466"/>
      <c r="AB49" s="1468" t="s">
        <v>736</v>
      </c>
      <c r="AC49" s="1468"/>
      <c r="AD49" s="1468"/>
      <c r="AE49" s="1468"/>
      <c r="AF49" s="1468"/>
      <c r="AG49" s="1468"/>
      <c r="AH49" s="1468"/>
      <c r="AI49" s="1468"/>
      <c r="AJ49" s="1468"/>
      <c r="AK49" s="1468"/>
      <c r="AL49" s="1468"/>
      <c r="AM49" s="1468"/>
      <c r="AN49" s="1468"/>
      <c r="AO49" s="1468"/>
      <c r="AP49" s="1468"/>
      <c r="AQ49" s="1468"/>
      <c r="AR49" s="1468"/>
      <c r="AS49" s="1468"/>
      <c r="AT49" s="1468"/>
      <c r="AU49" s="1468"/>
      <c r="AV49" s="1468"/>
      <c r="AW49" s="1468"/>
      <c r="AX49" s="1468"/>
      <c r="AY49" s="1468"/>
      <c r="AZ49" s="1468"/>
      <c r="BA49" s="1468"/>
      <c r="BB49" s="1468"/>
      <c r="BC49" s="1468"/>
      <c r="BD49" s="1468"/>
      <c r="BE49" s="1468"/>
      <c r="BF49" s="1468"/>
      <c r="BG49" s="1468"/>
      <c r="BH49" s="1468"/>
      <c r="BI49" s="1468"/>
      <c r="BJ49" s="1468"/>
      <c r="BK49" s="1468"/>
      <c r="BL49" s="1470" t="s">
        <v>30</v>
      </c>
      <c r="BM49" s="1470"/>
      <c r="BN49" s="1470"/>
      <c r="BO49" s="1470"/>
      <c r="BP49" s="1470"/>
      <c r="BQ49" s="1470"/>
      <c r="BR49" s="1470"/>
      <c r="BS49" s="1470"/>
      <c r="BT49" s="1470" t="s">
        <v>737</v>
      </c>
      <c r="BU49" s="1470"/>
      <c r="BV49" s="1470"/>
      <c r="BW49" s="1470"/>
      <c r="BX49" s="1470"/>
      <c r="BY49" s="1470"/>
      <c r="BZ49" s="1470"/>
      <c r="CA49" s="1470"/>
      <c r="CB49" s="1470"/>
      <c r="CC49" s="1470"/>
      <c r="CD49" s="1470"/>
      <c r="CE49" s="1470"/>
      <c r="CF49" s="1470"/>
      <c r="CG49" s="1470"/>
      <c r="CH49" s="1470"/>
      <c r="CI49" s="1470"/>
      <c r="CJ49" s="1459" t="s">
        <v>742</v>
      </c>
      <c r="CK49" s="1459"/>
      <c r="CL49" s="1459"/>
      <c r="CM49" s="1459"/>
      <c r="CN49" s="1459"/>
      <c r="CO49" s="1459"/>
      <c r="CP49" s="1459"/>
      <c r="CQ49" s="1459"/>
      <c r="CR49" s="1459"/>
      <c r="CS49" s="1459"/>
      <c r="CT49" s="1459"/>
      <c r="CU49" s="1459"/>
      <c r="CV49" s="1459"/>
      <c r="CW49" s="1460"/>
    </row>
    <row r="50" spans="2:180" s="436" customFormat="1" ht="23.25" customHeight="1" thickBot="1">
      <c r="B50" s="1465"/>
      <c r="C50" s="1462"/>
      <c r="D50" s="1462"/>
      <c r="E50" s="1462"/>
      <c r="F50" s="1462"/>
      <c r="G50" s="1462"/>
      <c r="H50" s="1462"/>
      <c r="I50" s="1462"/>
      <c r="J50" s="1462"/>
      <c r="K50" s="1467"/>
      <c r="L50" s="1467"/>
      <c r="M50" s="1467"/>
      <c r="N50" s="1467"/>
      <c r="O50" s="1467"/>
      <c r="P50" s="1467"/>
      <c r="Q50" s="1467"/>
      <c r="R50" s="1467"/>
      <c r="S50" s="1467"/>
      <c r="T50" s="1467"/>
      <c r="U50" s="1467"/>
      <c r="V50" s="1467"/>
      <c r="W50" s="1467"/>
      <c r="X50" s="1467"/>
      <c r="Y50" s="1467"/>
      <c r="Z50" s="1467"/>
      <c r="AA50" s="1467"/>
      <c r="AB50" s="1469"/>
      <c r="AC50" s="1469"/>
      <c r="AD50" s="1469"/>
      <c r="AE50" s="1469"/>
      <c r="AF50" s="1469"/>
      <c r="AG50" s="1469"/>
      <c r="AH50" s="1469"/>
      <c r="AI50" s="1469"/>
      <c r="AJ50" s="1469"/>
      <c r="AK50" s="1469"/>
      <c r="AL50" s="1469"/>
      <c r="AM50" s="1469"/>
      <c r="AN50" s="1469"/>
      <c r="AO50" s="1469"/>
      <c r="AP50" s="1469"/>
      <c r="AQ50" s="1469"/>
      <c r="AR50" s="1469"/>
      <c r="AS50" s="1469"/>
      <c r="AT50" s="1469"/>
      <c r="AU50" s="1469"/>
      <c r="AV50" s="1469"/>
      <c r="AW50" s="1469"/>
      <c r="AX50" s="1469"/>
      <c r="AY50" s="1469"/>
      <c r="AZ50" s="1469"/>
      <c r="BA50" s="1469"/>
      <c r="BB50" s="1469"/>
      <c r="BC50" s="1469"/>
      <c r="BD50" s="1469"/>
      <c r="BE50" s="1469"/>
      <c r="BF50" s="1469"/>
      <c r="BG50" s="1469"/>
      <c r="BH50" s="1469"/>
      <c r="BI50" s="1469"/>
      <c r="BJ50" s="1469"/>
      <c r="BK50" s="1469"/>
      <c r="BL50" s="1461" t="s">
        <v>743</v>
      </c>
      <c r="BM50" s="1461"/>
      <c r="BN50" s="1461"/>
      <c r="BO50" s="1461"/>
      <c r="BP50" s="1461"/>
      <c r="BQ50" s="1461"/>
      <c r="BR50" s="1461"/>
      <c r="BS50" s="1461"/>
      <c r="BT50" s="1461"/>
      <c r="BU50" s="1461"/>
      <c r="BV50" s="1461"/>
      <c r="BW50" s="1461"/>
      <c r="BX50" s="1461"/>
      <c r="BY50" s="1461"/>
      <c r="BZ50" s="1461"/>
      <c r="CA50" s="1461"/>
      <c r="CB50" s="1461"/>
      <c r="CC50" s="1461"/>
      <c r="CD50" s="1461"/>
      <c r="CE50" s="1461"/>
      <c r="CF50" s="1461"/>
      <c r="CG50" s="1461"/>
      <c r="CH50" s="1461"/>
      <c r="CI50" s="1461"/>
      <c r="CJ50" s="1462" t="s">
        <v>744</v>
      </c>
      <c r="CK50" s="1462"/>
      <c r="CL50" s="1462"/>
      <c r="CM50" s="1462"/>
      <c r="CN50" s="1462"/>
      <c r="CO50" s="1462"/>
      <c r="CP50" s="1462"/>
      <c r="CQ50" s="1462"/>
      <c r="CR50" s="1462"/>
      <c r="CS50" s="1462"/>
      <c r="CT50" s="1462"/>
      <c r="CU50" s="1462"/>
      <c r="CV50" s="1462"/>
      <c r="CW50" s="1463"/>
    </row>
    <row r="51" spans="2:180" s="436" customFormat="1" ht="23.25" customHeight="1">
      <c r="B51" s="1450">
        <v>1</v>
      </c>
      <c r="C51" s="1452" t="str">
        <f>+IF(入力シート!F224="","",入力シート!F224)</f>
        <v/>
      </c>
      <c r="D51" s="1452"/>
      <c r="E51" s="1452"/>
      <c r="F51" s="1452"/>
      <c r="G51" s="1452"/>
      <c r="H51" s="1452"/>
      <c r="I51" s="1452"/>
      <c r="J51" s="1452"/>
      <c r="K51" s="361" t="str">
        <f>+IF(入力シート!J224="","",入力シート!J224)</f>
        <v/>
      </c>
      <c r="L51" s="1453" t="str">
        <f>+MID(入力シート!$BI224,入力シート!BI$182,1)</f>
        <v/>
      </c>
      <c r="M51" s="1454"/>
      <c r="N51" s="1455" t="str">
        <f>+MID(入力シート!$BI224,入力シート!BK$182,1)</f>
        <v/>
      </c>
      <c r="O51" s="1456"/>
      <c r="P51" s="1457" t="str">
        <f>+MID(入力シート!$BI224,入力シート!BM$182,1)</f>
        <v/>
      </c>
      <c r="Q51" s="1457"/>
      <c r="R51" s="1448" t="str">
        <f>+MID(入力シート!$BI224,入力シート!BO$182,1)</f>
        <v/>
      </c>
      <c r="S51" s="1448"/>
      <c r="T51" s="1447" t="str">
        <f>+MID(入力シート!$BI224,入力シート!BQ$182,1)</f>
        <v/>
      </c>
      <c r="U51" s="1448"/>
      <c r="V51" s="587" t="str">
        <f>+IF(入力シート!$Q224="","",MID(TEXT(入力シート!$Q224,"00000#"),入力シート!BI$183,1))</f>
        <v/>
      </c>
      <c r="W51" s="579" t="str">
        <f>+IF(入力シート!$Q224="","",MID(TEXT(入力シート!$Q224,"00000#"),入力シート!BJ$183,1))</f>
        <v/>
      </c>
      <c r="X51" s="579" t="str">
        <f>+IF(入力シート!$Q224="","",MID(TEXT(入力シート!$Q224,"00000#"),入力シート!BK$183,1))</f>
        <v/>
      </c>
      <c r="Y51" s="579" t="str">
        <f>+IF(入力シート!$Q224="","",MID(TEXT(入力シート!$Q224,"00000#"),入力シート!BL$183,1))</f>
        <v/>
      </c>
      <c r="Z51" s="579" t="str">
        <f>+IF(入力シート!$Q224="","",MID(TEXT(入力シート!$Q224,"00000#"),入力シート!BM$183,1))</f>
        <v/>
      </c>
      <c r="AA51" s="580" t="str">
        <f>+IF(入力シート!$Q224="","",MID(TEXT(入力シート!$Q224,"00000#"),入力シート!BN$183,1))</f>
        <v/>
      </c>
      <c r="AB51" s="1449" t="str">
        <f>+IF(入力シート!$S224="","",MID(入力シート!$S224,入力シート!BI$181,1))</f>
        <v/>
      </c>
      <c r="AC51" s="1446"/>
      <c r="AD51" s="1446" t="str">
        <f>+IF(入力シート!$S224="","",MID(入力シート!$S224,入力シート!BK$181,1))</f>
        <v/>
      </c>
      <c r="AE51" s="1446"/>
      <c r="AF51" s="1446" t="str">
        <f>+IF(入力シート!$S224="","",MID(入力シート!$S224,入力シート!BM$181,1))</f>
        <v/>
      </c>
      <c r="AG51" s="1446"/>
      <c r="AH51" s="1446" t="str">
        <f>+IF(入力シート!$S224="","",MID(入力シート!$S224,入力シート!BO$181,1))</f>
        <v/>
      </c>
      <c r="AI51" s="1446"/>
      <c r="AJ51" s="1446" t="str">
        <f>+IF(入力シート!$S224="","",MID(入力シート!$S224,入力シート!BQ$181,1))</f>
        <v/>
      </c>
      <c r="AK51" s="1446"/>
      <c r="AL51" s="1446" t="str">
        <f>+IF(入力シート!$S224="","",MID(入力シート!$S224,入力シート!BS$181,1))</f>
        <v/>
      </c>
      <c r="AM51" s="1446"/>
      <c r="AN51" s="1446" t="str">
        <f>+IF(入力シート!$S224="","",MID(入力シート!$S224,入力シート!BU$181,1))</f>
        <v/>
      </c>
      <c r="AO51" s="1446"/>
      <c r="AP51" s="1446" t="str">
        <f>+IF(入力シート!$S224="","",MID(入力シート!$S224,入力シート!BW$181,1))</f>
        <v/>
      </c>
      <c r="AQ51" s="1446"/>
      <c r="AR51" s="1446" t="str">
        <f>+IF(入力シート!$S224="","",MID(入力シート!$S224,入力シート!BY$181,1))</f>
        <v/>
      </c>
      <c r="AS51" s="1446"/>
      <c r="AT51" s="1446" t="str">
        <f>+IF(入力シート!$S224="","",MID(入力シート!$S224,入力シート!CA$181,1))</f>
        <v/>
      </c>
      <c r="AU51" s="1446"/>
      <c r="AV51" s="1446" t="str">
        <f>+IF(入力シート!$S224="","",MID(入力シート!$S224,入力シート!CC$181,1))</f>
        <v/>
      </c>
      <c r="AW51" s="1446"/>
      <c r="AX51" s="1446" t="str">
        <f>+IF(入力シート!$S224="","",MID(入力シート!$S224,入力シート!CE$181,1))</f>
        <v/>
      </c>
      <c r="AY51" s="1446"/>
      <c r="AZ51" s="1446" t="str">
        <f>+IF(入力シート!$S224="","",MID(入力シート!$S224,入力シート!CG$181,1))</f>
        <v/>
      </c>
      <c r="BA51" s="1446"/>
      <c r="BB51" s="1446" t="str">
        <f>+IF(入力シート!$S224="","",MID(入力シート!$S224,入力シート!CI$181,1))</f>
        <v/>
      </c>
      <c r="BC51" s="1446"/>
      <c r="BD51" s="1446" t="str">
        <f>+IF(入力シート!$S224="","",MID(入力シート!$S224,入力シート!CK$181,1))</f>
        <v/>
      </c>
      <c r="BE51" s="1446"/>
      <c r="BF51" s="1446" t="str">
        <f>+IF(入力シート!$S224="","",MID(入力シート!$S224,入力シート!CM$181,1))</f>
        <v/>
      </c>
      <c r="BG51" s="1446"/>
      <c r="BH51" s="1446" t="str">
        <f>+IF(入力シート!$S224="","",MID(入力シート!$S224,入力シート!CO$181,1))</f>
        <v/>
      </c>
      <c r="BI51" s="1446"/>
      <c r="BJ51" s="1442" t="str">
        <f>+IF(入力シート!$S224="","",MID(入力シート!$S224,入力シート!CQ$181,1))</f>
        <v/>
      </c>
      <c r="BK51" s="1443"/>
      <c r="BL51" s="581" t="str">
        <f>+IF(入力シート!$AO224="","",MID(TEXT(入力シート!$AO224,"00#"),入力シート!BI$183,1))</f>
        <v/>
      </c>
      <c r="BM51" s="582" t="str">
        <f>+IF(入力シート!$AO224="","",MID(TEXT(入力シート!$AO224,"00#"),入力シート!BJ$183,1))</f>
        <v/>
      </c>
      <c r="BN51" s="582" t="str">
        <f>+IF(入力シート!$AO224="","",MID(TEXT(入力シート!$AO224,"00#"),入力シート!BK$183,1))</f>
        <v/>
      </c>
      <c r="BO51" s="583" t="s">
        <v>34</v>
      </c>
      <c r="BP51" s="582" t="str">
        <f>+IF(入力シート!$AR224="","",MID(TEXT(入力シート!$AR224,"000#"),入力シート!BI$183,1))</f>
        <v/>
      </c>
      <c r="BQ51" s="582" t="str">
        <f>+IF(入力シート!$AR224="","",MID(TEXT(入力シート!$AR224,"000#"),入力シート!BJ$183,1))</f>
        <v/>
      </c>
      <c r="BR51" s="582" t="str">
        <f>+IF(入力シート!$AR224="","",MID(TEXT(入力シート!$AR224,"000#"),入力シート!BK$183,1))</f>
        <v/>
      </c>
      <c r="BS51" s="582" t="str">
        <f>+IF(入力シート!$AR224="","",MID(TEXT(入力シート!$AR224,"000#"),入力シート!BL$183,1))</f>
        <v/>
      </c>
      <c r="BT51" s="1444" t="str">
        <f>+IF(入力シート!$AT224="","",MID(入力シート!$AT224,入力シート!BI$181,1))</f>
        <v/>
      </c>
      <c r="BU51" s="1445"/>
      <c r="BV51" s="1435" t="str">
        <f>+IF(入力シート!$AT224="","",MID(入力シート!$AT224,入力シート!BK$181,1))</f>
        <v/>
      </c>
      <c r="BW51" s="1436"/>
      <c r="BX51" s="1435" t="str">
        <f>+IF(入力シート!$AT224="","",MID(入力シート!$AT224,入力シート!BM$181,1))</f>
        <v/>
      </c>
      <c r="BY51" s="1436"/>
      <c r="BZ51" s="1437" t="str">
        <f>+IF(入力シート!$AT224="","",MID(入力シート!$AT224,入力シート!BO$181,1))</f>
        <v/>
      </c>
      <c r="CA51" s="1438"/>
      <c r="CB51" s="1435" t="str">
        <f>+IF(入力シート!$AT224="","",MID(入力シート!$AT224,入力シート!BQ$181,1))</f>
        <v/>
      </c>
      <c r="CC51" s="1436"/>
      <c r="CD51" s="1435" t="str">
        <f>+IF(入力シート!$AT224="","",MID(入力シート!$AT224,入力シート!BS$181,1))</f>
        <v/>
      </c>
      <c r="CE51" s="1436"/>
      <c r="CF51" s="1437" t="str">
        <f>+IF(入力シート!$AT224="","",MID(入力シート!$AT224,入力シート!BU$181,1))</f>
        <v/>
      </c>
      <c r="CG51" s="1438"/>
      <c r="CH51" s="1435" t="str">
        <f>+IF(入力シート!$AT224="","",MID(入力シート!$AT224,入力シート!BW$181,1))</f>
        <v/>
      </c>
      <c r="CI51" s="1439"/>
      <c r="CJ51" s="1440" t="str">
        <f>+IF(入力シート!$AG224="","",MID(入力シート!$AG224,入力シート!BI$181,1))</f>
        <v/>
      </c>
      <c r="CK51" s="1441"/>
      <c r="CL51" s="1425" t="str">
        <f>+IF(入力シート!$AG224="","",MID(入力シート!$AG224,入力シート!BK$181,1))</f>
        <v/>
      </c>
      <c r="CM51" s="1426"/>
      <c r="CN51" s="1425" t="str">
        <f>+IF(入力シート!$AG224="","",MID(入力シート!$AG224,入力シート!BM$181,1))</f>
        <v/>
      </c>
      <c r="CO51" s="1426"/>
      <c r="CP51" s="1425" t="str">
        <f>+IF(入力シート!$AG224="","",MID(入力シート!$AG224,入力シート!BO$181,1))</f>
        <v/>
      </c>
      <c r="CQ51" s="1426"/>
      <c r="CR51" s="1425" t="str">
        <f>+IF(入力シート!$AG224="","",MID(入力シート!$AG224,入力シート!BQ$181,1))</f>
        <v/>
      </c>
      <c r="CS51" s="1426"/>
      <c r="CT51" s="1425" t="str">
        <f>+IF(入力シート!$AG224="","",MID(入力シート!$AG224,入力シート!BS$181,1))</f>
        <v/>
      </c>
      <c r="CU51" s="1426"/>
      <c r="CV51" s="1425" t="str">
        <f>+IF(入力シート!$AG224="","",MID(入力シート!$AG224,入力シート!BU$181,1))</f>
        <v/>
      </c>
      <c r="CW51" s="1427"/>
      <c r="CX51" s="606"/>
      <c r="CY51" s="606"/>
      <c r="CZ51" s="606"/>
      <c r="DA51" s="606"/>
      <c r="DB51" s="643">
        <f>+SUM(DD51:FX52)</f>
        <v>0</v>
      </c>
      <c r="DD51" s="436">
        <f>IF(ISERROR(VLOOKUP(AB51,'環境依存文字（電子入札利用不可）'!$A:$A,1,FALSE))=TRUE,IF(SUBSTITUTE(AB51,"　","")="",0,IF($CV$3&lt;=CODE(AB51),IF(AND($DB$3&lt;=CODE(AB51),CODE(AB51)&lt;=$DD$3),0,IF(AND($DG$3&lt;=CODE(AB51),CODE(AB51)&lt;=$DI$3),0,1)),0)),1)</f>
        <v>0</v>
      </c>
      <c r="DF51" s="436">
        <f>IF(ISERROR(VLOOKUP(AD51,'環境依存文字（電子入札利用不可）'!$A:$A,1,FALSE))=TRUE,IF(SUBSTITUTE(AD51,"　","")="",0,IF($CV$3&lt;=CODE(AD51),IF(AND($DB$3&lt;=CODE(AD51),CODE(AD51)&lt;=$DD$3),0,IF(AND($DG$3&lt;=CODE(AD51),CODE(AD51)&lt;=$DI$3),0,1)),0)),1)</f>
        <v>0</v>
      </c>
      <c r="DH51" s="436">
        <f>IF(ISERROR(VLOOKUP(AF51,'環境依存文字（電子入札利用不可）'!$A:$A,1,FALSE))=TRUE,IF(SUBSTITUTE(AF51,"　","")="",0,IF($CV$3&lt;=CODE(AF51),IF(AND($DB$3&lt;=CODE(AF51),CODE(AF51)&lt;=$DD$3),0,IF(AND($DG$3&lt;=CODE(AF51),CODE(AF51)&lt;=$DI$3),0,1)),0)),1)</f>
        <v>0</v>
      </c>
      <c r="DJ51" s="436">
        <f>IF(ISERROR(VLOOKUP(AH51,'環境依存文字（電子入札利用不可）'!$A:$A,1,FALSE))=TRUE,IF(SUBSTITUTE(AH51,"　","")="",0,IF($CV$3&lt;=CODE(AH51),IF(AND($DB$3&lt;=CODE(AH51),CODE(AH51)&lt;=$DD$3),0,IF(AND($DG$3&lt;=CODE(AH51),CODE(AH51)&lt;=$DI$3),0,1)),0)),1)</f>
        <v>0</v>
      </c>
      <c r="DL51" s="436">
        <f>IF(ISERROR(VLOOKUP(AJ51,'環境依存文字（電子入札利用不可）'!$A:$A,1,FALSE))=TRUE,IF(SUBSTITUTE(AJ51,"　","")="",0,IF($CV$3&lt;=CODE(AJ51),IF(AND($DB$3&lt;=CODE(AJ51),CODE(AJ51)&lt;=$DD$3),0,IF(AND($DG$3&lt;=CODE(AJ51),CODE(AJ51)&lt;=$DI$3),0,1)),0)),1)</f>
        <v>0</v>
      </c>
      <c r="DN51" s="436">
        <f>IF(ISERROR(VLOOKUP(AL51,'環境依存文字（電子入札利用不可）'!$A:$A,1,FALSE))=TRUE,IF(SUBSTITUTE(AL51,"　","")="",0,IF($CV$3&lt;=CODE(AL51),IF(AND($DB$3&lt;=CODE(AL51),CODE(AL51)&lt;=$DD$3),0,IF(AND($DG$3&lt;=CODE(AL51),CODE(AL51)&lt;=$DI$3),0,1)),0)),1)</f>
        <v>0</v>
      </c>
      <c r="DP51" s="436">
        <f>IF(ISERROR(VLOOKUP(AN51,'環境依存文字（電子入札利用不可）'!$A:$A,1,FALSE))=TRUE,IF(SUBSTITUTE(AN51,"　","")="",0,IF($CV$3&lt;=CODE(AN51),IF(AND($DB$3&lt;=CODE(AN51),CODE(AN51)&lt;=$DD$3),0,IF(AND($DG$3&lt;=CODE(AN51),CODE(AN51)&lt;=$DI$3),0,1)),0)),1)</f>
        <v>0</v>
      </c>
      <c r="DR51" s="436">
        <f>IF(ISERROR(VLOOKUP(AP51,'環境依存文字（電子入札利用不可）'!$A:$A,1,FALSE))=TRUE,IF(SUBSTITUTE(AP51,"　","")="",0,IF($CV$3&lt;=CODE(AP51),IF(AND($DB$3&lt;=CODE(AP51),CODE(AP51)&lt;=$DD$3),0,IF(AND($DG$3&lt;=CODE(AP51),CODE(AP51)&lt;=$DI$3),0,1)),0)),1)</f>
        <v>0</v>
      </c>
      <c r="DT51" s="436">
        <f>IF(ISERROR(VLOOKUP(AR51,'環境依存文字（電子入札利用不可）'!$A:$A,1,FALSE))=TRUE,IF(SUBSTITUTE(AR51,"　","")="",0,IF($CV$3&lt;=CODE(AR51),IF(AND($DB$3&lt;=CODE(AR51),CODE(AR51)&lt;=$DD$3),0,IF(AND($DG$3&lt;=CODE(AR51),CODE(AR51)&lt;=$DI$3),0,1)),0)),1)</f>
        <v>0</v>
      </c>
      <c r="DV51" s="436">
        <f>IF(ISERROR(VLOOKUP(AT51,'環境依存文字（電子入札利用不可）'!$A:$A,1,FALSE))=TRUE,IF(SUBSTITUTE(AT51,"　","")="",0,IF($CV$3&lt;=CODE(AT51),IF(AND($DB$3&lt;=CODE(AT51),CODE(AT51)&lt;=$DD$3),0,IF(AND($DG$3&lt;=CODE(AT51),CODE(AT51)&lt;=$DI$3),0,1)),0)),1)</f>
        <v>0</v>
      </c>
      <c r="DX51" s="436">
        <f>IF(ISERROR(VLOOKUP(AV51,'環境依存文字（電子入札利用不可）'!$A:$A,1,FALSE))=TRUE,IF(SUBSTITUTE(AV51,"　","")="",0,IF($CV$3&lt;=CODE(AV51),IF(AND($DB$3&lt;=CODE(AV51),CODE(AV51)&lt;=$DD$3),0,IF(AND($DG$3&lt;=CODE(AV51),CODE(AV51)&lt;=$DI$3),0,1)),0)),1)</f>
        <v>0</v>
      </c>
      <c r="DZ51" s="436">
        <f>IF(ISERROR(VLOOKUP(AX51,'環境依存文字（電子入札利用不可）'!$A:$A,1,FALSE))=TRUE,IF(SUBSTITUTE(AX51,"　","")="",0,IF($CV$3&lt;=CODE(AX51),IF(AND($DB$3&lt;=CODE(AX51),CODE(AX51)&lt;=$DD$3),0,IF(AND($DG$3&lt;=CODE(AX51),CODE(AX51)&lt;=$DI$3),0,1)),0)),1)</f>
        <v>0</v>
      </c>
      <c r="EB51" s="436">
        <f>IF(ISERROR(VLOOKUP(AZ51,'環境依存文字（電子入札利用不可）'!$A:$A,1,FALSE))=TRUE,IF(SUBSTITUTE(AZ51,"　","")="",0,IF($CV$3&lt;=CODE(AZ51),IF(AND($DB$3&lt;=CODE(AZ51),CODE(AZ51)&lt;=$DD$3),0,IF(AND($DG$3&lt;=CODE(AZ51),CODE(AZ51)&lt;=$DI$3),0,1)),0)),1)</f>
        <v>0</v>
      </c>
      <c r="ED51" s="436">
        <f>IF(ISERROR(VLOOKUP(BB51,'環境依存文字（電子入札利用不可）'!$A:$A,1,FALSE))=TRUE,IF(SUBSTITUTE(BB51,"　","")="",0,IF($CV$3&lt;=CODE(BB51),IF(AND($DB$3&lt;=CODE(BB51),CODE(BB51)&lt;=$DD$3),0,IF(AND($DG$3&lt;=CODE(BB51),CODE(BB51)&lt;=$DI$3),0,1)),0)),1)</f>
        <v>0</v>
      </c>
      <c r="EF51" s="436">
        <f>IF(ISERROR(VLOOKUP(BD51,'環境依存文字（電子入札利用不可）'!$A:$A,1,FALSE))=TRUE,IF(SUBSTITUTE(BD51,"　","")="",0,IF($CV$3&lt;=CODE(BD51),IF(AND($DB$3&lt;=CODE(BD51),CODE(BD51)&lt;=$DD$3),0,IF(AND($DG$3&lt;=CODE(BD51),CODE(BD51)&lt;=$DI$3),0,1)),0)),1)</f>
        <v>0</v>
      </c>
      <c r="EH51" s="436">
        <f>IF(ISERROR(VLOOKUP(BF51,'環境依存文字（電子入札利用不可）'!$A:$A,1,FALSE))=TRUE,IF(SUBSTITUTE(BF51,"　","")="",0,IF($CV$3&lt;=CODE(BF51),IF(AND($DB$3&lt;=CODE(BF51),CODE(BF51)&lt;=$DD$3),0,IF(AND($DG$3&lt;=CODE(BF51),CODE(BF51)&lt;=$DI$3),0,1)),0)),1)</f>
        <v>0</v>
      </c>
      <c r="EJ51" s="436">
        <f>IF(ISERROR(VLOOKUP(BH51,'環境依存文字（電子入札利用不可）'!$A:$A,1,FALSE))=TRUE,IF(SUBSTITUTE(BH51,"　","")="",0,IF($CV$3&lt;=CODE(BH51),IF(AND($DB$3&lt;=CODE(BH51),CODE(BH51)&lt;=$DD$3),0,IF(AND($DG$3&lt;=CODE(BH51),CODE(BH51)&lt;=$DI$3),0,1)),0)),1)</f>
        <v>0</v>
      </c>
      <c r="EL51" s="436">
        <f>IF(ISERROR(VLOOKUP(BJ51,'環境依存文字（電子入札利用不可）'!$A:$A,1,FALSE))=TRUE,IF(SUBSTITUTE(BJ51,"　","")="",0,IF($CV$3&lt;=CODE(BJ51),IF(AND($DB$3&lt;=CODE(BJ51),CODE(BJ51)&lt;=$DD$3),0,IF(AND($DG$3&lt;=CODE(BJ51),CODE(BJ51)&lt;=$DI$3),0,1)),0)),1)</f>
        <v>0</v>
      </c>
      <c r="EN51" s="436">
        <f>IF(ISERROR(VLOOKUP(BT51,'環境依存文字（電子入札利用不可）'!$A:$A,1,FALSE))=TRUE,IF(SUBSTITUTE(BT51,"　","")="",0,IF($CV$3&lt;=CODE(BT51),IF(AND($DB$3&lt;=CODE(BT51),CODE(BT51)&lt;=$DD$3),0,IF(AND($DG$3&lt;=CODE(BT51),CODE(BT51)&lt;=$DI$3),0,1)),0)),1)</f>
        <v>0</v>
      </c>
      <c r="EP51" s="436">
        <f>IF(ISERROR(VLOOKUP(BV51,'環境依存文字（電子入札利用不可）'!$A:$A,1,FALSE))=TRUE,IF(SUBSTITUTE(BV51,"　","")="",0,IF($CV$3&lt;=CODE(BV51),IF(AND($DB$3&lt;=CODE(BV51),CODE(BV51)&lt;=$DD$3),0,IF(AND($DG$3&lt;=CODE(BV51),CODE(BV51)&lt;=$DI$3),0,1)),0)),1)</f>
        <v>0</v>
      </c>
      <c r="ER51" s="436">
        <f>IF(ISERROR(VLOOKUP(BX51,'環境依存文字（電子入札利用不可）'!$A:$A,1,FALSE))=TRUE,IF(SUBSTITUTE(BX51,"　","")="",0,IF($CV$3&lt;=CODE(BX51),IF(AND($DB$3&lt;=CODE(BX51),CODE(BX51)&lt;=$DD$3),0,IF(AND($DG$3&lt;=CODE(BX51),CODE(BX51)&lt;=$DI$3),0,1)),0)),1)</f>
        <v>0</v>
      </c>
      <c r="ET51" s="436">
        <f>IF(ISERROR(VLOOKUP(BZ51,'環境依存文字（電子入札利用不可）'!$A:$A,1,FALSE))=TRUE,IF(SUBSTITUTE(BZ51,"　","")="",0,IF($CV$3&lt;=CODE(BZ51),IF(AND($DB$3&lt;=CODE(BZ51),CODE(BZ51)&lt;=$DD$3),0,IF(AND($DG$3&lt;=CODE(BZ51),CODE(BZ51)&lt;=$DI$3),0,1)),0)),1)</f>
        <v>0</v>
      </c>
      <c r="EV51" s="436">
        <f>IF(ISERROR(VLOOKUP(CB51,'環境依存文字（電子入札利用不可）'!$A:$A,1,FALSE))=TRUE,IF(SUBSTITUTE(CB51,"　","")="",0,IF($CV$3&lt;=CODE(CB51),IF(AND($DB$3&lt;=CODE(CB51),CODE(CB51)&lt;=$DD$3),0,IF(AND($DG$3&lt;=CODE(CB51),CODE(CB51)&lt;=$DI$3),0,1)),0)),1)</f>
        <v>0</v>
      </c>
      <c r="EX51" s="436">
        <f>IF(ISERROR(VLOOKUP(CD51,'環境依存文字（電子入札利用不可）'!$A:$A,1,FALSE))=TRUE,IF(SUBSTITUTE(CD51,"　","")="",0,IF($CV$3&lt;=CODE(CD51),IF(AND($DB$3&lt;=CODE(CD51),CODE(CD51)&lt;=$DD$3),0,IF(AND($DG$3&lt;=CODE(CD51),CODE(CD51)&lt;=$DI$3),0,1)),0)),1)</f>
        <v>0</v>
      </c>
      <c r="EZ51" s="436">
        <f>IF(ISERROR(VLOOKUP(CF51,'環境依存文字（電子入札利用不可）'!$A:$A,1,FALSE))=TRUE,IF(SUBSTITUTE(CF51,"　","")="",0,IF($CV$3&lt;=CODE(CF51),IF(AND($DB$3&lt;=CODE(CF51),CODE(CF51)&lt;=$DD$3),0,IF(AND($DG$3&lt;=CODE(CF51),CODE(CF51)&lt;=$DI$3),0,1)),0)),1)</f>
        <v>0</v>
      </c>
      <c r="FB51" s="436">
        <f>IF(ISERROR(VLOOKUP(CH51,'環境依存文字（電子入札利用不可）'!$A:$A,1,FALSE))=TRUE,IF(SUBSTITUTE(CH51,"　","")="",0,IF($CV$3&lt;=CODE(CH51),IF(AND($DB$3&lt;=CODE(CH51),CODE(CH51)&lt;=$DD$3),0,IF(AND($DG$3&lt;=CODE(CH51),CODE(CH51)&lt;=$DI$3),0,1)),0)),1)</f>
        <v>0</v>
      </c>
      <c r="FD51" s="436">
        <f>IF(ISERROR(VLOOKUP(CJ51,'環境依存文字（電子入札利用不可）'!$A:$A,1,FALSE))=TRUE,IF(SUBSTITUTE(CJ51,"　","")="",0,IF($CV$3&lt;=CODE(CJ51),IF(AND($DB$3&lt;=CODE(CJ51),CODE(CJ51)&lt;=$DD$3),0,IF(AND($DG$3&lt;=CODE(CJ51),CODE(CJ51)&lt;=$DI$3),0,1)),0)),1)</f>
        <v>0</v>
      </c>
      <c r="FF51" s="436">
        <f>IF(ISERROR(VLOOKUP(CL51,'環境依存文字（電子入札利用不可）'!$A:$A,1,FALSE))=TRUE,IF(SUBSTITUTE(CL51,"　","")="",0,IF($CV$3&lt;=CODE(CL51),IF(AND($DB$3&lt;=CODE(CL51),CODE(CL51)&lt;=$DD$3),0,IF(AND($DG$3&lt;=CODE(CL51),CODE(CL51)&lt;=$DI$3),0,1)),0)),1)</f>
        <v>0</v>
      </c>
      <c r="FH51" s="436">
        <f>IF(ISERROR(VLOOKUP(CN51,'環境依存文字（電子入札利用不可）'!$A:$A,1,FALSE))=TRUE,IF(SUBSTITUTE(CN51,"　","")="",0,IF($CV$3&lt;=CODE(CN51),IF(AND($DB$3&lt;=CODE(CN51),CODE(CN51)&lt;=$DD$3),0,IF(AND($DG$3&lt;=CODE(CN51),CODE(CN51)&lt;=$DI$3),0,1)),0)),1)</f>
        <v>0</v>
      </c>
      <c r="FJ51" s="436">
        <f>IF(ISERROR(VLOOKUP(CP51,'環境依存文字（電子入札利用不可）'!$A:$A,1,FALSE))=TRUE,IF(SUBSTITUTE(CP51,"　","")="",0,IF($CV$3&lt;=CODE(CP51),IF(AND($DB$3&lt;=CODE(CP51),CODE(CP51)&lt;=$DD$3),0,IF(AND($DG$3&lt;=CODE(CP51),CODE(CP51)&lt;=$DI$3),0,1)),0)),1)</f>
        <v>0</v>
      </c>
      <c r="FL51" s="436">
        <f>IF(ISERROR(VLOOKUP(CR51,'環境依存文字（電子入札利用不可）'!$A:$A,1,FALSE))=TRUE,IF(SUBSTITUTE(CR51,"　","")="",0,IF($CV$3&lt;=CODE(CR51),IF(AND($DB$3&lt;=CODE(CR51),CODE(CR51)&lt;=$DD$3),0,IF(AND($DG$3&lt;=CODE(CR51),CODE(CR51)&lt;=$DI$3),0,1)),0)),1)</f>
        <v>0</v>
      </c>
      <c r="FN51" s="436">
        <f>IF(ISERROR(VLOOKUP(CT51,'環境依存文字（電子入札利用不可）'!$A:$A,1,FALSE))=TRUE,IF(SUBSTITUTE(CT51,"　","")="",0,IF($CV$3&lt;=CODE(CT51),IF(AND($DB$3&lt;=CODE(CT51),CODE(CT51)&lt;=$DD$3),0,IF(AND($DG$3&lt;=CODE(CT51),CODE(CT51)&lt;=$DI$3),0,1)),0)),1)</f>
        <v>0</v>
      </c>
      <c r="FP51" s="436">
        <f>IF(ISERROR(VLOOKUP(CV51,'環境依存文字（電子入札利用不可）'!$A:$A,1,FALSE))=TRUE,IF(SUBSTITUTE(CV51,"　","")="",0,IF($CV$3&lt;=CODE(CV51),IF(AND($DB$3&lt;=CODE(CV51),CODE(CV51)&lt;=$DD$3),0,IF(AND($DG$3&lt;=CODE(CV51),CODE(CV51)&lt;=$DI$3),0,1)),0)),1)</f>
        <v>0</v>
      </c>
    </row>
    <row r="52" spans="2:180" ht="24" customHeight="1" thickBot="1">
      <c r="B52" s="1451"/>
      <c r="C52" s="1428" t="str">
        <f>+IF(入力シート!F225="","",入力シート!F225)</f>
        <v/>
      </c>
      <c r="D52" s="1428"/>
      <c r="E52" s="1428"/>
      <c r="F52" s="1428"/>
      <c r="G52" s="1428"/>
      <c r="H52" s="1428"/>
      <c r="I52" s="1428"/>
      <c r="J52" s="1428"/>
      <c r="K52" s="362" t="str">
        <f>+IF(入力シート!J225="","",入力シート!J225)</f>
        <v/>
      </c>
      <c r="L52" s="1429" t="str">
        <f>+MID(入力シート!$BI225,入力シート!BI$182,1)</f>
        <v/>
      </c>
      <c r="M52" s="1430"/>
      <c r="N52" s="1431" t="str">
        <f>+MID(入力シート!$BI225,入力シート!BK$182,1)</f>
        <v/>
      </c>
      <c r="O52" s="1432"/>
      <c r="P52" s="1432" t="str">
        <f>+MID(入力シート!$BI225,入力シート!BM$182,1)</f>
        <v/>
      </c>
      <c r="Q52" s="1432"/>
      <c r="R52" s="1433" t="str">
        <f>+MID(入力シート!$BI225,入力シート!BO$182,1)</f>
        <v/>
      </c>
      <c r="S52" s="1434"/>
      <c r="T52" s="1429" t="str">
        <f>+MID(入力シート!$BI225,入力シート!BQ$182,1)</f>
        <v/>
      </c>
      <c r="U52" s="1430"/>
      <c r="V52" s="584" t="str">
        <f>+IF(入力シート!$Q225="","",MID(TEXT(入力シート!$Q225,"00000#"),入力シート!BI$183,1))</f>
        <v/>
      </c>
      <c r="W52" s="585" t="str">
        <f>+IF(入力シート!$Q225="","",MID(TEXT(入力シート!$Q225,"00000#"),入力シート!BJ$183,1))</f>
        <v/>
      </c>
      <c r="X52" s="585" t="str">
        <f>+IF(入力シート!$Q225="","",MID(TEXT(入力シート!$Q225,"00000#"),入力シート!BK$183,1))</f>
        <v/>
      </c>
      <c r="Y52" s="585" t="str">
        <f>+IF(入力シート!$Q225="","",MID(TEXT(入力シート!$Q225,"00000#"),入力シート!BL$183,1))</f>
        <v/>
      </c>
      <c r="Z52" s="585" t="str">
        <f>+IF(入力シート!$Q225="","",MID(TEXT(入力シート!$Q225,"00000#"),入力シート!BM$183,1))</f>
        <v/>
      </c>
      <c r="AA52" s="586" t="str">
        <f>+IF(入力シート!$Q225="","",MID(TEXT(入力シート!$Q225,"00000#"),入力シート!BN$183,1))</f>
        <v/>
      </c>
      <c r="AB52" s="1424" t="str">
        <f>+IF(入力シート!$S224="","",MID(入力シート!$S224,入力シート!CS$181,1))</f>
        <v/>
      </c>
      <c r="AC52" s="1421"/>
      <c r="AD52" s="1421" t="str">
        <f>+IF(入力シート!$S224="","",MID(入力シート!$S224,入力シート!CU$181,1))</f>
        <v/>
      </c>
      <c r="AE52" s="1421"/>
      <c r="AF52" s="1421" t="str">
        <f>+IF(入力シート!$S224="","",MID(入力シート!$S224,入力シート!CW$181,1))</f>
        <v/>
      </c>
      <c r="AG52" s="1421"/>
      <c r="AH52" s="1421" t="str">
        <f>+IF(入力シート!$S224="","",MID(入力シート!$S224,入力シート!CY$181,1))</f>
        <v/>
      </c>
      <c r="AI52" s="1421"/>
      <c r="AJ52" s="1421" t="str">
        <f>+IF(入力シート!$S224="","",MID(入力シート!$S224,入力シート!DA$181,1))</f>
        <v/>
      </c>
      <c r="AK52" s="1421"/>
      <c r="AL52" s="1421" t="str">
        <f>+IF(入力シート!$S224="","",MID(入力シート!$S224,入力シート!DC$181,1))</f>
        <v/>
      </c>
      <c r="AM52" s="1421"/>
      <c r="AN52" s="1421" t="str">
        <f>+IF(入力シート!$S224="","",MID(入力シート!$S224,入力シート!DE$181,1))</f>
        <v/>
      </c>
      <c r="AO52" s="1421"/>
      <c r="AP52" s="1421" t="str">
        <f>+IF(入力シート!$S224="","",MID(入力シート!$S224,入力シート!DG$181,1))</f>
        <v/>
      </c>
      <c r="AQ52" s="1421"/>
      <c r="AR52" s="1421" t="str">
        <f>+IF(入力シート!$S224="","",MID(入力シート!$S224,入力シート!DI$181,1))</f>
        <v/>
      </c>
      <c r="AS52" s="1421"/>
      <c r="AT52" s="1421" t="str">
        <f>+IF(入力シート!$S224="","",MID(入力シート!$S224,入力シート!DK$181,1))</f>
        <v/>
      </c>
      <c r="AU52" s="1421"/>
      <c r="AV52" s="1421" t="str">
        <f>+IF(入力シート!$S224="","",MID(入力シート!$S224,入力シート!DM$181,1))</f>
        <v/>
      </c>
      <c r="AW52" s="1421"/>
      <c r="AX52" s="1421" t="str">
        <f>+IF(入力シート!$S224="","",MID(入力シート!$S224,入力シート!DO$181,1))</f>
        <v/>
      </c>
      <c r="AY52" s="1421"/>
      <c r="AZ52" s="1421" t="str">
        <f>+IF(入力シート!$S224="","",MID(入力シート!$S224,入力シート!DQ$181,1))</f>
        <v/>
      </c>
      <c r="BA52" s="1421"/>
      <c r="BB52" s="1421" t="str">
        <f>+IF(入力シート!$S224="","",MID(入力シート!$S224,入力シート!DS$181,1))</f>
        <v/>
      </c>
      <c r="BC52" s="1421"/>
      <c r="BD52" s="1421" t="str">
        <f>+IF(入力シート!$S224="","",MID(入力シート!$S224,入力シート!DU$181,1))</f>
        <v/>
      </c>
      <c r="BE52" s="1421"/>
      <c r="BF52" s="1421" t="str">
        <f>+IF(入力シート!$S224="","",MID(入力シート!$S224,入力シート!DW$181,1))</f>
        <v/>
      </c>
      <c r="BG52" s="1421"/>
      <c r="BH52" s="1421" t="str">
        <f>+IF(入力シート!$S224="","",MID(入力シート!$S224,入力シート!DY$181,1))</f>
        <v/>
      </c>
      <c r="BI52" s="1421"/>
      <c r="BJ52" s="1422" t="str">
        <f>+IF(入力シート!$S224="","",MID(入力シート!$S224,入力シート!EA$181,1))</f>
        <v/>
      </c>
      <c r="BK52" s="1423"/>
      <c r="BL52" s="1417" t="str">
        <f>+IF(入力シート!$BJ224="","",MID(入力シート!$BJ224,入力シート!BI$181,1))</f>
        <v>　</v>
      </c>
      <c r="BM52" s="1418"/>
      <c r="BN52" s="1413" t="str">
        <f>+IF(入力シート!$BJ224="","",MID(入力シート!$BJ224,入力シート!BK$181,1))</f>
        <v/>
      </c>
      <c r="BO52" s="1414"/>
      <c r="BP52" s="1419" t="str">
        <f>+IF(入力シート!$BJ224="","",MID(入力シート!$BJ224,入力シート!BM$181,1))</f>
        <v/>
      </c>
      <c r="BQ52" s="1420"/>
      <c r="BR52" s="1413" t="str">
        <f>+IF(入力シート!$BJ224="","",MID(入力シート!$BJ224,入力シート!BO$181,1))</f>
        <v/>
      </c>
      <c r="BS52" s="1414"/>
      <c r="BT52" s="1413" t="str">
        <f>+IF(入力シート!$BJ224="","",MID(入力シート!$BJ224,入力シート!BQ$181,1))</f>
        <v/>
      </c>
      <c r="BU52" s="1414"/>
      <c r="BV52" s="1419" t="str">
        <f>+IF(入力シート!$BJ224="","",MID(入力シート!$BJ224,入力シート!BS$181,1))</f>
        <v/>
      </c>
      <c r="BW52" s="1420"/>
      <c r="BX52" s="1413" t="str">
        <f>+IF(入力シート!$BJ224="","",MID(入力シート!$BJ224,入力シート!BU$181,1))</f>
        <v/>
      </c>
      <c r="BY52" s="1414"/>
      <c r="BZ52" s="1413" t="str">
        <f>+IF(入力シート!$BJ224="","",MID(入力シート!$BJ224,入力シート!BW$181,1))</f>
        <v/>
      </c>
      <c r="CA52" s="1414"/>
      <c r="CB52" s="1413" t="str">
        <f>+IF(入力シート!$BJ224="","",MID(入力シート!$BJ224,入力シート!BY$181,1))</f>
        <v/>
      </c>
      <c r="CC52" s="1414"/>
      <c r="CD52" s="1413" t="str">
        <f>+IF(入力シート!$BJ224="","",MID(入力シート!$BJ224,入力シート!CA$181,1))</f>
        <v/>
      </c>
      <c r="CE52" s="1414"/>
      <c r="CF52" s="1413" t="str">
        <f>+IF(入力シート!$BJ224="","",MID(入力シート!$BJ224,入力シート!CC$181,1))</f>
        <v/>
      </c>
      <c r="CG52" s="1414"/>
      <c r="CH52" s="1415" t="str">
        <f>+IF(入力シート!$BJ224="","",MID(入力シート!$BJ224,入力シート!CE$181,1))</f>
        <v/>
      </c>
      <c r="CI52" s="1416"/>
      <c r="CJ52" s="1458" t="str">
        <f>+IF(入力シート!$AK224="","",MID(入力シート!$AK224,入力シート!BI$181,1))</f>
        <v/>
      </c>
      <c r="CK52" s="1410"/>
      <c r="CL52" s="1398" t="str">
        <f>+IF(入力シート!$AK224="","",MID(入力シート!$AK224,入力シート!BK$181,1))</f>
        <v/>
      </c>
      <c r="CM52" s="1412"/>
      <c r="CN52" s="1398" t="str">
        <f>+IF(入力シート!$AK224="","",MID(入力シート!$AK224,入力シート!BM$181,1))</f>
        <v/>
      </c>
      <c r="CO52" s="1412"/>
      <c r="CP52" s="1398" t="str">
        <f>+IF(入力シート!$AK224="","",MID(入力シート!$AK224,入力シート!BO$181,1))</f>
        <v/>
      </c>
      <c r="CQ52" s="1412"/>
      <c r="CR52" s="1398" t="str">
        <f>+IF(入力シート!$AK224="","",MID(入力シート!$AK224,入力シート!BQ$181,1))</f>
        <v/>
      </c>
      <c r="CS52" s="1412"/>
      <c r="CT52" s="1398" t="str">
        <f>+IF(入力シート!$AK224="","",MID(入力シート!$AK224,入力シート!BS$181,1))</f>
        <v/>
      </c>
      <c r="CU52" s="1412"/>
      <c r="CV52" s="1398" t="str">
        <f>+IF(入力シート!$AK224="","",MID(入力シート!$AK224,入力シート!BU$181,1))</f>
        <v/>
      </c>
      <c r="CW52" s="1399"/>
      <c r="DB52" s="436"/>
      <c r="DC52" s="436"/>
      <c r="DD52" s="436">
        <f>IF(ISERROR(VLOOKUP(AB52,'環境依存文字（電子入札利用不可）'!$A:$A,1,FALSE))=TRUE,IF(SUBSTITUTE(AB52,"　","")="",0,IF($CV$3&lt;=CODE(AB52),IF(AND($DB$3&lt;=CODE(AB52),CODE(AB52)&lt;=$DD$3),0,IF(AND($DG$3&lt;=CODE(AB52),CODE(AB52)&lt;=$DI$3),0,1)),0)),1)</f>
        <v>0</v>
      </c>
      <c r="DE52" s="436"/>
      <c r="DF52" s="436">
        <f>IF(ISERROR(VLOOKUP(AD52,'環境依存文字（電子入札利用不可）'!$A:$A,1,FALSE))=TRUE,IF(SUBSTITUTE(AD52,"　","")="",0,IF($CV$3&lt;=CODE(AD52),IF(AND($DB$3&lt;=CODE(AD52),CODE(AD52)&lt;=$DD$3),0,IF(AND($DG$3&lt;=CODE(AD52),CODE(AD52)&lt;=$DI$3),0,1)),0)),1)</f>
        <v>0</v>
      </c>
      <c r="DG52" s="436"/>
      <c r="DH52" s="436">
        <f>IF(ISERROR(VLOOKUP(AF52,'環境依存文字（電子入札利用不可）'!$A:$A,1,FALSE))=TRUE,IF(SUBSTITUTE(AF52,"　","")="",0,IF($CV$3&lt;=CODE(AF52),IF(AND($DB$3&lt;=CODE(AF52),CODE(AF52)&lt;=$DD$3),0,IF(AND($DG$3&lt;=CODE(AF52),CODE(AF52)&lt;=$DI$3),0,1)),0)),1)</f>
        <v>0</v>
      </c>
      <c r="DI52" s="436"/>
      <c r="DJ52" s="436">
        <f>IF(ISERROR(VLOOKUP(AH52,'環境依存文字（電子入札利用不可）'!$A:$A,1,FALSE))=TRUE,IF(SUBSTITUTE(AH52,"　","")="",0,IF($CV$3&lt;=CODE(AH52),IF(AND($DB$3&lt;=CODE(AH52),CODE(AH52)&lt;=$DD$3),0,IF(AND($DG$3&lt;=CODE(AH52),CODE(AH52)&lt;=$DI$3),0,1)),0)),1)</f>
        <v>0</v>
      </c>
      <c r="DK52" s="436"/>
      <c r="DL52" s="436">
        <f>IF(ISERROR(VLOOKUP(AJ52,'環境依存文字（電子入札利用不可）'!$A:$A,1,FALSE))=TRUE,IF(SUBSTITUTE(AJ52,"　","")="",0,IF($CV$3&lt;=CODE(AJ52),IF(AND($DB$3&lt;=CODE(AJ52),CODE(AJ52)&lt;=$DD$3),0,IF(AND($DG$3&lt;=CODE(AJ52),CODE(AJ52)&lt;=$DI$3),0,1)),0)),1)</f>
        <v>0</v>
      </c>
      <c r="DM52" s="436"/>
      <c r="DN52" s="436">
        <f>IF(ISERROR(VLOOKUP(AL52,'環境依存文字（電子入札利用不可）'!$A:$A,1,FALSE))=TRUE,IF(SUBSTITUTE(AL52,"　","")="",0,IF($CV$3&lt;=CODE(AL52),IF(AND($DB$3&lt;=CODE(AL52),CODE(AL52)&lt;=$DD$3),0,IF(AND($DG$3&lt;=CODE(AL52),CODE(AL52)&lt;=$DI$3),0,1)),0)),1)</f>
        <v>0</v>
      </c>
      <c r="DO52" s="436"/>
      <c r="DP52" s="436">
        <f>IF(ISERROR(VLOOKUP(AN52,'環境依存文字（電子入札利用不可）'!$A:$A,1,FALSE))=TRUE,IF(SUBSTITUTE(AN52,"　","")="",0,IF($CV$3&lt;=CODE(AN52),IF(AND($DB$3&lt;=CODE(AN52),CODE(AN52)&lt;=$DD$3),0,IF(AND($DG$3&lt;=CODE(AN52),CODE(AN52)&lt;=$DI$3),0,1)),0)),1)</f>
        <v>0</v>
      </c>
      <c r="DQ52" s="436"/>
      <c r="DR52" s="436">
        <f>IF(ISERROR(VLOOKUP(AP52,'環境依存文字（電子入札利用不可）'!$A:$A,1,FALSE))=TRUE,IF(SUBSTITUTE(AP52,"　","")="",0,IF($CV$3&lt;=CODE(AP52),IF(AND($DB$3&lt;=CODE(AP52),CODE(AP52)&lt;=$DD$3),0,IF(AND($DG$3&lt;=CODE(AP52),CODE(AP52)&lt;=$DI$3),0,1)),0)),1)</f>
        <v>0</v>
      </c>
      <c r="DS52" s="436"/>
      <c r="DT52" s="436">
        <f>IF(ISERROR(VLOOKUP(AR52,'環境依存文字（電子入札利用不可）'!$A:$A,1,FALSE))=TRUE,IF(SUBSTITUTE(AR52,"　","")="",0,IF($CV$3&lt;=CODE(AR52),IF(AND($DB$3&lt;=CODE(AR52),CODE(AR52)&lt;=$DD$3),0,IF(AND($DG$3&lt;=CODE(AR52),CODE(AR52)&lt;=$DI$3),0,1)),0)),1)</f>
        <v>0</v>
      </c>
      <c r="DU52" s="436"/>
      <c r="DV52" s="436">
        <f>IF(ISERROR(VLOOKUP(AT52,'環境依存文字（電子入札利用不可）'!$A:$A,1,FALSE))=TRUE,IF(SUBSTITUTE(AT52,"　","")="",0,IF($CV$3&lt;=CODE(AT52),IF(AND($DB$3&lt;=CODE(AT52),CODE(AT52)&lt;=$DD$3),0,IF(AND($DG$3&lt;=CODE(AT52),CODE(AT52)&lt;=$DI$3),0,1)),0)),1)</f>
        <v>0</v>
      </c>
      <c r="DW52" s="436"/>
      <c r="DX52" s="436">
        <f>IF(ISERROR(VLOOKUP(AV52,'環境依存文字（電子入札利用不可）'!$A:$A,1,FALSE))=TRUE,IF(SUBSTITUTE(AV52,"　","")="",0,IF($CV$3&lt;=CODE(AV52),IF(AND($DB$3&lt;=CODE(AV52),CODE(AV52)&lt;=$DD$3),0,IF(AND($DG$3&lt;=CODE(AV52),CODE(AV52)&lt;=$DI$3),0,1)),0)),1)</f>
        <v>0</v>
      </c>
      <c r="DY52" s="436"/>
      <c r="DZ52" s="436">
        <f>IF(ISERROR(VLOOKUP(AX52,'環境依存文字（電子入札利用不可）'!$A:$A,1,FALSE))=TRUE,IF(SUBSTITUTE(AX52,"　","")="",0,IF($CV$3&lt;=CODE(AX52),IF(AND($DB$3&lt;=CODE(AX52),CODE(AX52)&lt;=$DD$3),0,IF(AND($DG$3&lt;=CODE(AX52),CODE(AX52)&lt;=$DI$3),0,1)),0)),1)</f>
        <v>0</v>
      </c>
      <c r="EA52" s="436"/>
      <c r="EB52" s="436">
        <f>IF(ISERROR(VLOOKUP(AZ52,'環境依存文字（電子入札利用不可）'!$A:$A,1,FALSE))=TRUE,IF(SUBSTITUTE(AZ52,"　","")="",0,IF($CV$3&lt;=CODE(AZ52),IF(AND($DB$3&lt;=CODE(AZ52),CODE(AZ52)&lt;=$DD$3),0,IF(AND($DG$3&lt;=CODE(AZ52),CODE(AZ52)&lt;=$DI$3),0,1)),0)),1)</f>
        <v>0</v>
      </c>
      <c r="EC52" s="436"/>
      <c r="ED52" s="436">
        <f>IF(ISERROR(VLOOKUP(BB52,'環境依存文字（電子入札利用不可）'!$A:$A,1,FALSE))=TRUE,IF(SUBSTITUTE(BB52,"　","")="",0,IF($CV$3&lt;=CODE(BB52),IF(AND($DB$3&lt;=CODE(BB52),CODE(BB52)&lt;=$DD$3),0,IF(AND($DG$3&lt;=CODE(BB52),CODE(BB52)&lt;=$DI$3),0,1)),0)),1)</f>
        <v>0</v>
      </c>
      <c r="EE52" s="436"/>
      <c r="EF52" s="436">
        <f>IF(ISERROR(VLOOKUP(BD52,'環境依存文字（電子入札利用不可）'!$A:$A,1,FALSE))=TRUE,IF(SUBSTITUTE(BD52,"　","")="",0,IF($CV$3&lt;=CODE(BD52),IF(AND($DB$3&lt;=CODE(BD52),CODE(BD52)&lt;=$DD$3),0,IF(AND($DG$3&lt;=CODE(BD52),CODE(BD52)&lt;=$DI$3),0,1)),0)),1)</f>
        <v>0</v>
      </c>
      <c r="EG52" s="436"/>
      <c r="EH52" s="436">
        <f>IF(ISERROR(VLOOKUP(BF52,'環境依存文字（電子入札利用不可）'!$A:$A,1,FALSE))=TRUE,IF(SUBSTITUTE(BF52,"　","")="",0,IF($CV$3&lt;=CODE(BF52),IF(AND($DB$3&lt;=CODE(BF52),CODE(BF52)&lt;=$DD$3),0,IF(AND($DG$3&lt;=CODE(BF52),CODE(BF52)&lt;=$DI$3),0,1)),0)),1)</f>
        <v>0</v>
      </c>
      <c r="EI52" s="436"/>
      <c r="EJ52" s="436">
        <f>IF(ISERROR(VLOOKUP(BH52,'環境依存文字（電子入札利用不可）'!$A:$A,1,FALSE))=TRUE,IF(SUBSTITUTE(BH52,"　","")="",0,IF($CV$3&lt;=CODE(BH52),IF(AND($DB$3&lt;=CODE(BH52),CODE(BH52)&lt;=$DD$3),0,IF(AND($DG$3&lt;=CODE(BH52),CODE(BH52)&lt;=$DI$3),0,1)),0)),1)</f>
        <v>0</v>
      </c>
      <c r="EK52" s="436"/>
      <c r="EL52" s="436">
        <f>IF(ISERROR(VLOOKUP(BJ52,'環境依存文字（電子入札利用不可）'!$A:$A,1,FALSE))=TRUE,IF(SUBSTITUTE(BJ52,"　","")="",0,IF($CV$3&lt;=CODE(BJ52),IF(AND($DB$3&lt;=CODE(BJ52),CODE(BJ52)&lt;=$DD$3),0,IF(AND($DG$3&lt;=CODE(BJ52),CODE(BJ52)&lt;=$DI$3),0,1)),0)),1)</f>
        <v>0</v>
      </c>
      <c r="EM52" s="436"/>
      <c r="EN52" s="436">
        <f>IF(ISERROR(VLOOKUP(BL52,'環境依存文字（電子入札利用不可）'!$A:$A,1,FALSE))=TRUE,IF(SUBSTITUTE(BL52,"　","")="",0,IF($CV$3&lt;=CODE(BL52),IF(AND($DB$3&lt;=CODE(BL52),CODE(BL52)&lt;=$DD$3),0,IF(AND($DG$3&lt;=CODE(BL52),CODE(BL52)&lt;=$DI$3),0,1)),0)),1)</f>
        <v>0</v>
      </c>
      <c r="EO52" s="436"/>
      <c r="EP52" s="436">
        <f>IF(ISERROR(VLOOKUP(BN52,'環境依存文字（電子入札利用不可）'!$A:$A,1,FALSE))=TRUE,IF(SUBSTITUTE(BN52,"　","")="",0,IF($CV$3&lt;=CODE(BN52),IF(AND($DB$3&lt;=CODE(BN52),CODE(BN52)&lt;=$DD$3),0,IF(AND($DG$3&lt;=CODE(BN52),CODE(BN52)&lt;=$DI$3),0,1)),0)),1)</f>
        <v>0</v>
      </c>
      <c r="EQ52" s="436"/>
      <c r="ER52" s="436">
        <f>IF(ISERROR(VLOOKUP(BP52,'環境依存文字（電子入札利用不可）'!$A:$A,1,FALSE))=TRUE,IF(SUBSTITUTE(BP52,"　","")="",0,IF($CV$3&lt;=CODE(BP52),IF(AND($DB$3&lt;=CODE(BP52),CODE(BP52)&lt;=$DD$3),0,IF(AND($DG$3&lt;=CODE(BP52),CODE(BP52)&lt;=$DI$3),0,1)),0)),1)</f>
        <v>0</v>
      </c>
      <c r="ES52" s="436"/>
      <c r="ET52" s="436">
        <f>IF(ISERROR(VLOOKUP(BR52,'環境依存文字（電子入札利用不可）'!$A:$A,1,FALSE))=TRUE,IF(SUBSTITUTE(BR52,"　","")="",0,IF($CV$3&lt;=CODE(BR52),IF(AND($DB$3&lt;=CODE(BR52),CODE(BR52)&lt;=$DD$3),0,IF(AND($DG$3&lt;=CODE(BR52),CODE(BR52)&lt;=$DI$3),0,1)),0)),1)</f>
        <v>0</v>
      </c>
      <c r="EU52" s="436"/>
      <c r="EV52" s="436">
        <f>IF(ISERROR(VLOOKUP(BT52,'環境依存文字（電子入札利用不可）'!$A:$A,1,FALSE))=TRUE,IF(SUBSTITUTE(BT52,"　","")="",0,IF($CV$3&lt;=CODE(BT52),IF(AND($DB$3&lt;=CODE(BT52),CODE(BT52)&lt;=$DD$3),0,IF(AND($DG$3&lt;=CODE(BT52),CODE(BT52)&lt;=$DI$3),0,1)),0)),1)</f>
        <v>0</v>
      </c>
      <c r="EW52" s="436"/>
      <c r="EX52" s="436">
        <f>IF(ISERROR(VLOOKUP(BV52,'環境依存文字（電子入札利用不可）'!$A:$A,1,FALSE))=TRUE,IF(SUBSTITUTE(BV52,"　","")="",0,IF($CV$3&lt;=CODE(BV52),IF(AND($DB$3&lt;=CODE(BV52),CODE(BV52)&lt;=$DD$3),0,IF(AND($DG$3&lt;=CODE(BV52),CODE(BV52)&lt;=$DI$3),0,1)),0)),1)</f>
        <v>0</v>
      </c>
      <c r="EY52" s="436"/>
      <c r="EZ52" s="436">
        <f>IF(ISERROR(VLOOKUP(BX52,'環境依存文字（電子入札利用不可）'!$A:$A,1,FALSE))=TRUE,IF(SUBSTITUTE(BX52,"　","")="",0,IF($CV$3&lt;=CODE(BX52),IF(AND($DB$3&lt;=CODE(BX52),CODE(BX52)&lt;=$DD$3),0,IF(AND($DG$3&lt;=CODE(BX52),CODE(BX52)&lt;=$DI$3),0,1)),0)),1)</f>
        <v>0</v>
      </c>
      <c r="FA52" s="436"/>
      <c r="FB52" s="436">
        <f>IF(ISERROR(VLOOKUP(BZ52,'環境依存文字（電子入札利用不可）'!$A:$A,1,FALSE))=TRUE,IF(SUBSTITUTE(BZ52,"　","")="",0,IF($CV$3&lt;=CODE(BZ52),IF(AND($DB$3&lt;=CODE(BZ52),CODE(BZ52)&lt;=$DD$3),0,IF(AND($DG$3&lt;=CODE(BZ52),CODE(BZ52)&lt;=$DI$3),0,1)),0)),1)</f>
        <v>0</v>
      </c>
      <c r="FC52" s="436"/>
      <c r="FD52" s="436">
        <f>IF(ISERROR(VLOOKUP(CB52,'環境依存文字（電子入札利用不可）'!$A:$A,1,FALSE))=TRUE,IF(SUBSTITUTE(CB52,"　","")="",0,IF($CV$3&lt;=CODE(CB52),IF(AND($DB$3&lt;=CODE(CB52),CODE(CB52)&lt;=$DD$3),0,IF(AND($DG$3&lt;=CODE(CB52),CODE(CB52)&lt;=$DI$3),0,1)),0)),1)</f>
        <v>0</v>
      </c>
      <c r="FE52" s="436"/>
      <c r="FF52" s="436">
        <f>IF(ISERROR(VLOOKUP(CD52,'環境依存文字（電子入札利用不可）'!$A:$A,1,FALSE))=TRUE,IF(SUBSTITUTE(CD52,"　","")="",0,IF($CV$3&lt;=CODE(CD52),IF(AND($DB$3&lt;=CODE(CD52),CODE(CD52)&lt;=$DD$3),0,IF(AND($DG$3&lt;=CODE(CD52),CODE(CD52)&lt;=$DI$3),0,1)),0)),1)</f>
        <v>0</v>
      </c>
      <c r="FG52" s="436"/>
      <c r="FH52" s="436">
        <f>IF(ISERROR(VLOOKUP(CF52,'環境依存文字（電子入札利用不可）'!$A:$A,1,FALSE))=TRUE,IF(SUBSTITUTE(CF52,"　","")="",0,IF($CV$3&lt;=CODE(CF52),IF(AND($DB$3&lt;=CODE(CF52),CODE(CF52)&lt;=$DD$3),0,IF(AND($DG$3&lt;=CODE(CF52),CODE(CF52)&lt;=$DI$3),0,1)),0)),1)</f>
        <v>0</v>
      </c>
      <c r="FI52" s="436"/>
      <c r="FJ52" s="436">
        <f>IF(ISERROR(VLOOKUP(CH52,'環境依存文字（電子入札利用不可）'!$A:$A,1,FALSE))=TRUE,IF(SUBSTITUTE(CH52,"　","")="",0,IF($CV$3&lt;=CODE(CH52),IF(AND($DB$3&lt;=CODE(CH52),CODE(CH52)&lt;=$DD$3),0,IF(AND($DG$3&lt;=CODE(CH52),CODE(CH52)&lt;=$DI$3),0,1)),0)),1)</f>
        <v>0</v>
      </c>
      <c r="FK52" s="436"/>
      <c r="FL52" s="436">
        <f>IF(ISERROR(VLOOKUP(CJ52,'環境依存文字（電子入札利用不可）'!$A:$A,1,FALSE))=TRUE,IF(SUBSTITUTE(CJ52,"　","")="",0,IF($CV$3&lt;=CODE(CJ52),IF(AND($DB$3&lt;=CODE(CJ52),CODE(CJ52)&lt;=$DD$3),0,IF(AND($DG$3&lt;=CODE(CJ52),CODE(CJ52)&lt;=$DI$3),0,1)),0)),1)</f>
        <v>0</v>
      </c>
      <c r="FM52" s="436"/>
      <c r="FN52" s="436">
        <f>IF(ISERROR(VLOOKUP(CL52,'環境依存文字（電子入札利用不可）'!$A:$A,1,FALSE))=TRUE,IF(SUBSTITUTE(CL52,"　","")="",0,IF($CV$3&lt;=CODE(CL52),IF(AND($DB$3&lt;=CODE(CL52),CODE(CL52)&lt;=$DD$3),0,IF(AND($DG$3&lt;=CODE(CL52),CODE(CL52)&lt;=$DI$3),0,1)),0)),1)</f>
        <v>0</v>
      </c>
      <c r="FO52" s="436"/>
      <c r="FP52" s="436">
        <f>IF(ISERROR(VLOOKUP(CN52,'環境依存文字（電子入札利用不可）'!$A:$A,1,FALSE))=TRUE,IF(SUBSTITUTE(CN52,"　","")="",0,IF($CV$3&lt;=CODE(CN52),IF(AND($DB$3&lt;=CODE(CN52),CODE(CN52)&lt;=$DD$3),0,IF(AND($DG$3&lt;=CODE(CN52),CODE(CN52)&lt;=$DI$3),0,1)),0)),1)</f>
        <v>0</v>
      </c>
      <c r="FR52" s="436">
        <f>IF(ISERROR(VLOOKUP(CP52,'環境依存文字（電子入札利用不可）'!$A:$A,1,FALSE))=TRUE,IF(SUBSTITUTE(CP52,"　","")="",0,IF($CV$3&lt;=CODE(CP52),IF(AND($DB$3&lt;=CODE(CP52),CODE(CP52)&lt;=$DD$3),0,IF(AND($DG$3&lt;=CODE(CP52),CODE(CP52)&lt;=$DI$3),0,1)),0)),1)</f>
        <v>0</v>
      </c>
      <c r="FT52" s="436">
        <f>IF(ISERROR(VLOOKUP(CR52,'環境依存文字（電子入札利用不可）'!$A:$A,1,FALSE))=TRUE,IF(SUBSTITUTE(CR52,"　","")="",0,IF($CV$3&lt;=CODE(CR52),IF(AND($DB$3&lt;=CODE(CR52),CODE(CR52)&lt;=$DD$3),0,IF(AND($DG$3&lt;=CODE(CR52),CODE(CR52)&lt;=$DI$3),0,1)),0)),1)</f>
        <v>0</v>
      </c>
      <c r="FV52" s="436">
        <f>IF(ISERROR(VLOOKUP(CT52,'環境依存文字（電子入札利用不可）'!$A:$A,1,FALSE))=TRUE,IF(SUBSTITUTE(CT52,"　","")="",0,IF($CV$3&lt;=CODE(CT52),IF(AND($DB$3&lt;=CODE(CT52),CODE(CT52)&lt;=$DD$3),0,IF(AND($DG$3&lt;=CODE(CT52),CODE(CT52)&lt;=$DI$3),0,1)),0)),1)</f>
        <v>0</v>
      </c>
      <c r="FX52" s="436">
        <f>IF(ISERROR(VLOOKUP(CV52,'環境依存文字（電子入札利用不可）'!$A:$A,1,FALSE))=TRUE,IF(SUBSTITUTE(CV52,"　","")="",0,IF($CV$3&lt;=CODE(CV52),IF(AND($DB$3&lt;=CODE(CV52),CODE(CV52)&lt;=$DD$3),0,IF(AND($DG$3&lt;=CODE(CV52),CODE(CV52)&lt;=$DI$3),0,1)),0)),1)</f>
        <v>0</v>
      </c>
    </row>
    <row r="53" spans="2:180" s="436" customFormat="1" ht="23.25" customHeight="1">
      <c r="B53" s="1450">
        <v>2</v>
      </c>
      <c r="C53" s="1452" t="str">
        <f>+IF(入力シート!F226="","",入力シート!F226)</f>
        <v/>
      </c>
      <c r="D53" s="1452"/>
      <c r="E53" s="1452"/>
      <c r="F53" s="1452"/>
      <c r="G53" s="1452"/>
      <c r="H53" s="1452"/>
      <c r="I53" s="1452"/>
      <c r="J53" s="1452"/>
      <c r="K53" s="361" t="str">
        <f>+IF(入力シート!J226="","",入力シート!J226)</f>
        <v/>
      </c>
      <c r="L53" s="1453" t="str">
        <f>+MID(入力シート!$BI226,入力シート!BI$182,1)</f>
        <v/>
      </c>
      <c r="M53" s="1454"/>
      <c r="N53" s="1455" t="str">
        <f>+MID(入力シート!$BI226,入力シート!BK$182,1)</f>
        <v/>
      </c>
      <c r="O53" s="1456"/>
      <c r="P53" s="1457" t="str">
        <f>+MID(入力シート!$BI226,入力シート!BM$182,1)</f>
        <v/>
      </c>
      <c r="Q53" s="1457"/>
      <c r="R53" s="1448" t="str">
        <f>+MID(入力シート!$BI226,入力シート!BO$182,1)</f>
        <v/>
      </c>
      <c r="S53" s="1448"/>
      <c r="T53" s="1447" t="str">
        <f>+MID(入力シート!$BI226,入力シート!BQ$182,1)</f>
        <v/>
      </c>
      <c r="U53" s="1448"/>
      <c r="V53" s="587" t="str">
        <f>+IF(入力シート!$Q226="","",MID(TEXT(入力シート!$Q226,"00000#"),入力シート!BI$183,1))</f>
        <v/>
      </c>
      <c r="W53" s="579" t="str">
        <f>+IF(入力シート!$Q226="","",MID(TEXT(入力シート!$Q226,"00000#"),入力シート!BJ$183,1))</f>
        <v/>
      </c>
      <c r="X53" s="579" t="str">
        <f>+IF(入力シート!$Q226="","",MID(TEXT(入力シート!$Q226,"00000#"),入力シート!BK$183,1))</f>
        <v/>
      </c>
      <c r="Y53" s="579" t="str">
        <f>+IF(入力シート!$Q226="","",MID(TEXT(入力シート!$Q226,"00000#"),入力シート!BL$183,1))</f>
        <v/>
      </c>
      <c r="Z53" s="579" t="str">
        <f>+IF(入力シート!$Q226="","",MID(TEXT(入力シート!$Q226,"00000#"),入力シート!BM$183,1))</f>
        <v/>
      </c>
      <c r="AA53" s="580" t="str">
        <f>+IF(入力シート!$Q226="","",MID(TEXT(入力シート!$Q226,"00000#"),入力シート!BN$183,1))</f>
        <v/>
      </c>
      <c r="AB53" s="1449" t="str">
        <f>+IF(入力シート!$S226="","",MID(入力シート!$S226,入力シート!BI$181,1))</f>
        <v/>
      </c>
      <c r="AC53" s="1446"/>
      <c r="AD53" s="1446" t="str">
        <f>+IF(入力シート!$S226="","",MID(入力シート!$S226,入力シート!BK$181,1))</f>
        <v/>
      </c>
      <c r="AE53" s="1446"/>
      <c r="AF53" s="1446" t="str">
        <f>+IF(入力シート!$S226="","",MID(入力シート!$S226,入力シート!BM$181,1))</f>
        <v/>
      </c>
      <c r="AG53" s="1446"/>
      <c r="AH53" s="1446" t="str">
        <f>+IF(入力シート!$S226="","",MID(入力シート!$S226,入力シート!BO$181,1))</f>
        <v/>
      </c>
      <c r="AI53" s="1446"/>
      <c r="AJ53" s="1446" t="str">
        <f>+IF(入力シート!$S226="","",MID(入力シート!$S226,入力シート!BQ$181,1))</f>
        <v/>
      </c>
      <c r="AK53" s="1446"/>
      <c r="AL53" s="1446" t="str">
        <f>+IF(入力シート!$S226="","",MID(入力シート!$S226,入力シート!BS$181,1))</f>
        <v/>
      </c>
      <c r="AM53" s="1446"/>
      <c r="AN53" s="1446" t="str">
        <f>+IF(入力シート!$S226="","",MID(入力シート!$S226,入力シート!BU$181,1))</f>
        <v/>
      </c>
      <c r="AO53" s="1446"/>
      <c r="AP53" s="1446" t="str">
        <f>+IF(入力シート!$S226="","",MID(入力シート!$S226,入力シート!BW$181,1))</f>
        <v/>
      </c>
      <c r="AQ53" s="1446"/>
      <c r="AR53" s="1446" t="str">
        <f>+IF(入力シート!$S226="","",MID(入力シート!$S226,入力シート!BY$181,1))</f>
        <v/>
      </c>
      <c r="AS53" s="1446"/>
      <c r="AT53" s="1446" t="str">
        <f>+IF(入力シート!$S226="","",MID(入力シート!$S226,入力シート!CA$181,1))</f>
        <v/>
      </c>
      <c r="AU53" s="1446"/>
      <c r="AV53" s="1446" t="str">
        <f>+IF(入力シート!$S226="","",MID(入力シート!$S226,入力シート!CC$181,1))</f>
        <v/>
      </c>
      <c r="AW53" s="1446"/>
      <c r="AX53" s="1446" t="str">
        <f>+IF(入力シート!$S226="","",MID(入力シート!$S226,入力シート!CE$181,1))</f>
        <v/>
      </c>
      <c r="AY53" s="1446"/>
      <c r="AZ53" s="1446" t="str">
        <f>+IF(入力シート!$S226="","",MID(入力シート!$S226,入力シート!CG$181,1))</f>
        <v/>
      </c>
      <c r="BA53" s="1446"/>
      <c r="BB53" s="1446" t="str">
        <f>+IF(入力シート!$S226="","",MID(入力シート!$S226,入力シート!CI$181,1))</f>
        <v/>
      </c>
      <c r="BC53" s="1446"/>
      <c r="BD53" s="1446" t="str">
        <f>+IF(入力シート!$S226="","",MID(入力シート!$S226,入力シート!CK$181,1))</f>
        <v/>
      </c>
      <c r="BE53" s="1446"/>
      <c r="BF53" s="1446" t="str">
        <f>+IF(入力シート!$S226="","",MID(入力シート!$S226,入力シート!CM$181,1))</f>
        <v/>
      </c>
      <c r="BG53" s="1446"/>
      <c r="BH53" s="1446" t="str">
        <f>+IF(入力シート!$S226="","",MID(入力シート!$S226,入力シート!CO$181,1))</f>
        <v/>
      </c>
      <c r="BI53" s="1446"/>
      <c r="BJ53" s="1442" t="str">
        <f>+IF(入力シート!$S226="","",MID(入力シート!$S226,入力シート!CQ$181,1))</f>
        <v/>
      </c>
      <c r="BK53" s="1443"/>
      <c r="BL53" s="581" t="str">
        <f>+IF(入力シート!$AO226="","",MID(TEXT(入力シート!$AO226,"00#"),入力シート!BI$183,1))</f>
        <v/>
      </c>
      <c r="BM53" s="582" t="str">
        <f>+IF(入力シート!$AO226="","",MID(TEXT(入力シート!$AO226,"00#"),入力シート!BJ$183,1))</f>
        <v/>
      </c>
      <c r="BN53" s="582" t="str">
        <f>+IF(入力シート!$AO226="","",MID(TEXT(入力シート!$AO226,"00#"),入力シート!BK$183,1))</f>
        <v/>
      </c>
      <c r="BO53" s="583" t="s">
        <v>34</v>
      </c>
      <c r="BP53" s="582" t="str">
        <f>+IF(入力シート!$AR226="","",MID(TEXT(入力シート!$AR226,"000#"),入力シート!BI$183,1))</f>
        <v/>
      </c>
      <c r="BQ53" s="582" t="str">
        <f>+IF(入力シート!$AR226="","",MID(TEXT(入力シート!$AR226,"000#"),入力シート!BJ$183,1))</f>
        <v/>
      </c>
      <c r="BR53" s="582" t="str">
        <f>+IF(入力シート!$AR226="","",MID(TEXT(入力シート!$AR226,"000#"),入力シート!BK$183,1))</f>
        <v/>
      </c>
      <c r="BS53" s="582" t="str">
        <f>+IF(入力シート!$AR226="","",MID(TEXT(入力シート!$AR226,"000#"),入力シート!BL$183,1))</f>
        <v/>
      </c>
      <c r="BT53" s="1444" t="str">
        <f>+IF(入力シート!$AT226="","",MID(入力シート!$AT226,入力シート!BI$181,1))</f>
        <v/>
      </c>
      <c r="BU53" s="1445"/>
      <c r="BV53" s="1435" t="str">
        <f>+IF(入力シート!$AT226="","",MID(入力シート!$AT226,入力シート!BK$181,1))</f>
        <v/>
      </c>
      <c r="BW53" s="1436"/>
      <c r="BX53" s="1435" t="str">
        <f>+IF(入力シート!$AT226="","",MID(入力シート!$AT226,入力シート!BM$181,1))</f>
        <v/>
      </c>
      <c r="BY53" s="1436"/>
      <c r="BZ53" s="1437" t="str">
        <f>+IF(入力シート!$AT226="","",MID(入力シート!$AT226,入力シート!BO$181,1))</f>
        <v/>
      </c>
      <c r="CA53" s="1438"/>
      <c r="CB53" s="1435" t="str">
        <f>+IF(入力シート!$AT226="","",MID(入力シート!$AT226,入力シート!BQ$181,1))</f>
        <v/>
      </c>
      <c r="CC53" s="1436"/>
      <c r="CD53" s="1435" t="str">
        <f>+IF(入力シート!$AT226="","",MID(入力シート!$AT226,入力シート!BS$181,1))</f>
        <v/>
      </c>
      <c r="CE53" s="1436"/>
      <c r="CF53" s="1437" t="str">
        <f>+IF(入力シート!$AT226="","",MID(入力シート!$AT226,入力シート!BU$181,1))</f>
        <v/>
      </c>
      <c r="CG53" s="1438"/>
      <c r="CH53" s="1435" t="str">
        <f>+IF(入力シート!$AT226="","",MID(入力シート!$AT226,入力シート!BW$181,1))</f>
        <v/>
      </c>
      <c r="CI53" s="1439"/>
      <c r="CJ53" s="1440" t="str">
        <f>+IF(入力シート!$AG226="","",MID(入力シート!$AG226,入力シート!BI$181,1))</f>
        <v/>
      </c>
      <c r="CK53" s="1441"/>
      <c r="CL53" s="1425" t="str">
        <f>+IF(入力シート!$AG226="","",MID(入力シート!$AG226,入力シート!BK$181,1))</f>
        <v/>
      </c>
      <c r="CM53" s="1426"/>
      <c r="CN53" s="1425" t="str">
        <f>+IF(入力シート!$AG226="","",MID(入力シート!$AG226,入力シート!BM$181,1))</f>
        <v/>
      </c>
      <c r="CO53" s="1426"/>
      <c r="CP53" s="1425" t="str">
        <f>+IF(入力シート!$AG226="","",MID(入力シート!$AG226,入力シート!BO$181,1))</f>
        <v/>
      </c>
      <c r="CQ53" s="1426"/>
      <c r="CR53" s="1425" t="str">
        <f>+IF(入力シート!$AG226="","",MID(入力シート!$AG226,入力シート!BQ$181,1))</f>
        <v/>
      </c>
      <c r="CS53" s="1426"/>
      <c r="CT53" s="1425" t="str">
        <f>+IF(入力シート!$AG226="","",MID(入力シート!$AG226,入力シート!BS$181,1))</f>
        <v/>
      </c>
      <c r="CU53" s="1426"/>
      <c r="CV53" s="1425" t="str">
        <f>+IF(入力シート!$AG226="","",MID(入力シート!$AG226,入力シート!BU$181,1))</f>
        <v/>
      </c>
      <c r="CW53" s="1427"/>
      <c r="CX53" s="606"/>
      <c r="CY53" s="606"/>
      <c r="CZ53" s="606"/>
      <c r="DA53" s="606"/>
      <c r="DB53" s="643">
        <f>+SUM(DD53:FX54)</f>
        <v>0</v>
      </c>
      <c r="DD53" s="436">
        <f>IF(ISERROR(VLOOKUP(AB53,'環境依存文字（電子入札利用不可）'!$A:$A,1,FALSE))=TRUE,IF(SUBSTITUTE(AB53,"　","")="",0,IF($CV$3&lt;=CODE(AB53),IF(AND($DB$3&lt;=CODE(AB53),CODE(AB53)&lt;=$DD$3),0,IF(AND($DG$3&lt;=CODE(AB53),CODE(AB53)&lt;=$DI$3),0,1)),0)),1)</f>
        <v>0</v>
      </c>
      <c r="DF53" s="436">
        <f>IF(ISERROR(VLOOKUP(AD53,'環境依存文字（電子入札利用不可）'!$A:$A,1,FALSE))=TRUE,IF(SUBSTITUTE(AD53,"　","")="",0,IF($CV$3&lt;=CODE(AD53),IF(AND($DB$3&lt;=CODE(AD53),CODE(AD53)&lt;=$DD$3),0,IF(AND($DG$3&lt;=CODE(AD53),CODE(AD53)&lt;=$DI$3),0,1)),0)),1)</f>
        <v>0</v>
      </c>
      <c r="DH53" s="436">
        <f>IF(ISERROR(VLOOKUP(AF53,'環境依存文字（電子入札利用不可）'!$A:$A,1,FALSE))=TRUE,IF(SUBSTITUTE(AF53,"　","")="",0,IF($CV$3&lt;=CODE(AF53),IF(AND($DB$3&lt;=CODE(AF53),CODE(AF53)&lt;=$DD$3),0,IF(AND($DG$3&lt;=CODE(AF53),CODE(AF53)&lt;=$DI$3),0,1)),0)),1)</f>
        <v>0</v>
      </c>
      <c r="DJ53" s="436">
        <f>IF(ISERROR(VLOOKUP(AH53,'環境依存文字（電子入札利用不可）'!$A:$A,1,FALSE))=TRUE,IF(SUBSTITUTE(AH53,"　","")="",0,IF($CV$3&lt;=CODE(AH53),IF(AND($DB$3&lt;=CODE(AH53),CODE(AH53)&lt;=$DD$3),0,IF(AND($DG$3&lt;=CODE(AH53),CODE(AH53)&lt;=$DI$3),0,1)),0)),1)</f>
        <v>0</v>
      </c>
      <c r="DL53" s="436">
        <f>IF(ISERROR(VLOOKUP(AJ53,'環境依存文字（電子入札利用不可）'!$A:$A,1,FALSE))=TRUE,IF(SUBSTITUTE(AJ53,"　","")="",0,IF($CV$3&lt;=CODE(AJ53),IF(AND($DB$3&lt;=CODE(AJ53),CODE(AJ53)&lt;=$DD$3),0,IF(AND($DG$3&lt;=CODE(AJ53),CODE(AJ53)&lt;=$DI$3),0,1)),0)),1)</f>
        <v>0</v>
      </c>
      <c r="DN53" s="436">
        <f>IF(ISERROR(VLOOKUP(AL53,'環境依存文字（電子入札利用不可）'!$A:$A,1,FALSE))=TRUE,IF(SUBSTITUTE(AL53,"　","")="",0,IF($CV$3&lt;=CODE(AL53),IF(AND($DB$3&lt;=CODE(AL53),CODE(AL53)&lt;=$DD$3),0,IF(AND($DG$3&lt;=CODE(AL53),CODE(AL53)&lt;=$DI$3),0,1)),0)),1)</f>
        <v>0</v>
      </c>
      <c r="DP53" s="436">
        <f>IF(ISERROR(VLOOKUP(AN53,'環境依存文字（電子入札利用不可）'!$A:$A,1,FALSE))=TRUE,IF(SUBSTITUTE(AN53,"　","")="",0,IF($CV$3&lt;=CODE(AN53),IF(AND($DB$3&lt;=CODE(AN53),CODE(AN53)&lt;=$DD$3),0,IF(AND($DG$3&lt;=CODE(AN53),CODE(AN53)&lt;=$DI$3),0,1)),0)),1)</f>
        <v>0</v>
      </c>
      <c r="DR53" s="436">
        <f>IF(ISERROR(VLOOKUP(AP53,'環境依存文字（電子入札利用不可）'!$A:$A,1,FALSE))=TRUE,IF(SUBSTITUTE(AP53,"　","")="",0,IF($CV$3&lt;=CODE(AP53),IF(AND($DB$3&lt;=CODE(AP53),CODE(AP53)&lt;=$DD$3),0,IF(AND($DG$3&lt;=CODE(AP53),CODE(AP53)&lt;=$DI$3),0,1)),0)),1)</f>
        <v>0</v>
      </c>
      <c r="DT53" s="436">
        <f>IF(ISERROR(VLOOKUP(AR53,'環境依存文字（電子入札利用不可）'!$A:$A,1,FALSE))=TRUE,IF(SUBSTITUTE(AR53,"　","")="",0,IF($CV$3&lt;=CODE(AR53),IF(AND($DB$3&lt;=CODE(AR53),CODE(AR53)&lt;=$DD$3),0,IF(AND($DG$3&lt;=CODE(AR53),CODE(AR53)&lt;=$DI$3),0,1)),0)),1)</f>
        <v>0</v>
      </c>
      <c r="DV53" s="436">
        <f>IF(ISERROR(VLOOKUP(AT53,'環境依存文字（電子入札利用不可）'!$A:$A,1,FALSE))=TRUE,IF(SUBSTITUTE(AT53,"　","")="",0,IF($CV$3&lt;=CODE(AT53),IF(AND($DB$3&lt;=CODE(AT53),CODE(AT53)&lt;=$DD$3),0,IF(AND($DG$3&lt;=CODE(AT53),CODE(AT53)&lt;=$DI$3),0,1)),0)),1)</f>
        <v>0</v>
      </c>
      <c r="DX53" s="436">
        <f>IF(ISERROR(VLOOKUP(AV53,'環境依存文字（電子入札利用不可）'!$A:$A,1,FALSE))=TRUE,IF(SUBSTITUTE(AV53,"　","")="",0,IF($CV$3&lt;=CODE(AV53),IF(AND($DB$3&lt;=CODE(AV53),CODE(AV53)&lt;=$DD$3),0,IF(AND($DG$3&lt;=CODE(AV53),CODE(AV53)&lt;=$DI$3),0,1)),0)),1)</f>
        <v>0</v>
      </c>
      <c r="DZ53" s="436">
        <f>IF(ISERROR(VLOOKUP(AX53,'環境依存文字（電子入札利用不可）'!$A:$A,1,FALSE))=TRUE,IF(SUBSTITUTE(AX53,"　","")="",0,IF($CV$3&lt;=CODE(AX53),IF(AND($DB$3&lt;=CODE(AX53),CODE(AX53)&lt;=$DD$3),0,IF(AND($DG$3&lt;=CODE(AX53),CODE(AX53)&lt;=$DI$3),0,1)),0)),1)</f>
        <v>0</v>
      </c>
      <c r="EB53" s="436">
        <f>IF(ISERROR(VLOOKUP(AZ53,'環境依存文字（電子入札利用不可）'!$A:$A,1,FALSE))=TRUE,IF(SUBSTITUTE(AZ53,"　","")="",0,IF($CV$3&lt;=CODE(AZ53),IF(AND($DB$3&lt;=CODE(AZ53),CODE(AZ53)&lt;=$DD$3),0,IF(AND($DG$3&lt;=CODE(AZ53),CODE(AZ53)&lt;=$DI$3),0,1)),0)),1)</f>
        <v>0</v>
      </c>
      <c r="ED53" s="436">
        <f>IF(ISERROR(VLOOKUP(BB53,'環境依存文字（電子入札利用不可）'!$A:$A,1,FALSE))=TRUE,IF(SUBSTITUTE(BB53,"　","")="",0,IF($CV$3&lt;=CODE(BB53),IF(AND($DB$3&lt;=CODE(BB53),CODE(BB53)&lt;=$DD$3),0,IF(AND($DG$3&lt;=CODE(BB53),CODE(BB53)&lt;=$DI$3),0,1)),0)),1)</f>
        <v>0</v>
      </c>
      <c r="EF53" s="436">
        <f>IF(ISERROR(VLOOKUP(BD53,'環境依存文字（電子入札利用不可）'!$A:$A,1,FALSE))=TRUE,IF(SUBSTITUTE(BD53,"　","")="",0,IF($CV$3&lt;=CODE(BD53),IF(AND($DB$3&lt;=CODE(BD53),CODE(BD53)&lt;=$DD$3),0,IF(AND($DG$3&lt;=CODE(BD53),CODE(BD53)&lt;=$DI$3),0,1)),0)),1)</f>
        <v>0</v>
      </c>
      <c r="EH53" s="436">
        <f>IF(ISERROR(VLOOKUP(BF53,'環境依存文字（電子入札利用不可）'!$A:$A,1,FALSE))=TRUE,IF(SUBSTITUTE(BF53,"　","")="",0,IF($CV$3&lt;=CODE(BF53),IF(AND($DB$3&lt;=CODE(BF53),CODE(BF53)&lt;=$DD$3),0,IF(AND($DG$3&lt;=CODE(BF53),CODE(BF53)&lt;=$DI$3),0,1)),0)),1)</f>
        <v>0</v>
      </c>
      <c r="EJ53" s="436">
        <f>IF(ISERROR(VLOOKUP(BH53,'環境依存文字（電子入札利用不可）'!$A:$A,1,FALSE))=TRUE,IF(SUBSTITUTE(BH53,"　","")="",0,IF($CV$3&lt;=CODE(BH53),IF(AND($DB$3&lt;=CODE(BH53),CODE(BH53)&lt;=$DD$3),0,IF(AND($DG$3&lt;=CODE(BH53),CODE(BH53)&lt;=$DI$3),0,1)),0)),1)</f>
        <v>0</v>
      </c>
      <c r="EL53" s="436">
        <f>IF(ISERROR(VLOOKUP(BJ53,'環境依存文字（電子入札利用不可）'!$A:$A,1,FALSE))=TRUE,IF(SUBSTITUTE(BJ53,"　","")="",0,IF($CV$3&lt;=CODE(BJ53),IF(AND($DB$3&lt;=CODE(BJ53),CODE(BJ53)&lt;=$DD$3),0,IF(AND($DG$3&lt;=CODE(BJ53),CODE(BJ53)&lt;=$DI$3),0,1)),0)),1)</f>
        <v>0</v>
      </c>
      <c r="EN53" s="436">
        <f>IF(ISERROR(VLOOKUP(BT53,'環境依存文字（電子入札利用不可）'!$A:$A,1,FALSE))=TRUE,IF(SUBSTITUTE(BT53,"　","")="",0,IF($CV$3&lt;=CODE(BT53),IF(AND($DB$3&lt;=CODE(BT53),CODE(BT53)&lt;=$DD$3),0,IF(AND($DG$3&lt;=CODE(BT53),CODE(BT53)&lt;=$DI$3),0,1)),0)),1)</f>
        <v>0</v>
      </c>
      <c r="EP53" s="436">
        <f>IF(ISERROR(VLOOKUP(BV53,'環境依存文字（電子入札利用不可）'!$A:$A,1,FALSE))=TRUE,IF(SUBSTITUTE(BV53,"　","")="",0,IF($CV$3&lt;=CODE(BV53),IF(AND($DB$3&lt;=CODE(BV53),CODE(BV53)&lt;=$DD$3),0,IF(AND($DG$3&lt;=CODE(BV53),CODE(BV53)&lt;=$DI$3),0,1)),0)),1)</f>
        <v>0</v>
      </c>
      <c r="ER53" s="436">
        <f>IF(ISERROR(VLOOKUP(BX53,'環境依存文字（電子入札利用不可）'!$A:$A,1,FALSE))=TRUE,IF(SUBSTITUTE(BX53,"　","")="",0,IF($CV$3&lt;=CODE(BX53),IF(AND($DB$3&lt;=CODE(BX53),CODE(BX53)&lt;=$DD$3),0,IF(AND($DG$3&lt;=CODE(BX53),CODE(BX53)&lt;=$DI$3),0,1)),0)),1)</f>
        <v>0</v>
      </c>
      <c r="ET53" s="436">
        <f>IF(ISERROR(VLOOKUP(BZ53,'環境依存文字（電子入札利用不可）'!$A:$A,1,FALSE))=TRUE,IF(SUBSTITUTE(BZ53,"　","")="",0,IF($CV$3&lt;=CODE(BZ53),IF(AND($DB$3&lt;=CODE(BZ53),CODE(BZ53)&lt;=$DD$3),0,IF(AND($DG$3&lt;=CODE(BZ53),CODE(BZ53)&lt;=$DI$3),0,1)),0)),1)</f>
        <v>0</v>
      </c>
      <c r="EV53" s="436">
        <f>IF(ISERROR(VLOOKUP(CB53,'環境依存文字（電子入札利用不可）'!$A:$A,1,FALSE))=TRUE,IF(SUBSTITUTE(CB53,"　","")="",0,IF($CV$3&lt;=CODE(CB53),IF(AND($DB$3&lt;=CODE(CB53),CODE(CB53)&lt;=$DD$3),0,IF(AND($DG$3&lt;=CODE(CB53),CODE(CB53)&lt;=$DI$3),0,1)),0)),1)</f>
        <v>0</v>
      </c>
      <c r="EX53" s="436">
        <f>IF(ISERROR(VLOOKUP(CD53,'環境依存文字（電子入札利用不可）'!$A:$A,1,FALSE))=TRUE,IF(SUBSTITUTE(CD53,"　","")="",0,IF($CV$3&lt;=CODE(CD53),IF(AND($DB$3&lt;=CODE(CD53),CODE(CD53)&lt;=$DD$3),0,IF(AND($DG$3&lt;=CODE(CD53),CODE(CD53)&lt;=$DI$3),0,1)),0)),1)</f>
        <v>0</v>
      </c>
      <c r="EZ53" s="436">
        <f>IF(ISERROR(VLOOKUP(CF53,'環境依存文字（電子入札利用不可）'!$A:$A,1,FALSE))=TRUE,IF(SUBSTITUTE(CF53,"　","")="",0,IF($CV$3&lt;=CODE(CF53),IF(AND($DB$3&lt;=CODE(CF53),CODE(CF53)&lt;=$DD$3),0,IF(AND($DG$3&lt;=CODE(CF53),CODE(CF53)&lt;=$DI$3),0,1)),0)),1)</f>
        <v>0</v>
      </c>
      <c r="FB53" s="436">
        <f>IF(ISERROR(VLOOKUP(CH53,'環境依存文字（電子入札利用不可）'!$A:$A,1,FALSE))=TRUE,IF(SUBSTITUTE(CH53,"　","")="",0,IF($CV$3&lt;=CODE(CH53),IF(AND($DB$3&lt;=CODE(CH53),CODE(CH53)&lt;=$DD$3),0,IF(AND($DG$3&lt;=CODE(CH53),CODE(CH53)&lt;=$DI$3),0,1)),0)),1)</f>
        <v>0</v>
      </c>
      <c r="FD53" s="436">
        <f>IF(ISERROR(VLOOKUP(CJ53,'環境依存文字（電子入札利用不可）'!$A:$A,1,FALSE))=TRUE,IF(SUBSTITUTE(CJ53,"　","")="",0,IF($CV$3&lt;=CODE(CJ53),IF(AND($DB$3&lt;=CODE(CJ53),CODE(CJ53)&lt;=$DD$3),0,IF(AND($DG$3&lt;=CODE(CJ53),CODE(CJ53)&lt;=$DI$3),0,1)),0)),1)</f>
        <v>0</v>
      </c>
      <c r="FF53" s="436">
        <f>IF(ISERROR(VLOOKUP(CL53,'環境依存文字（電子入札利用不可）'!$A:$A,1,FALSE))=TRUE,IF(SUBSTITUTE(CL53,"　","")="",0,IF($CV$3&lt;=CODE(CL53),IF(AND($DB$3&lt;=CODE(CL53),CODE(CL53)&lt;=$DD$3),0,IF(AND($DG$3&lt;=CODE(CL53),CODE(CL53)&lt;=$DI$3),0,1)),0)),1)</f>
        <v>0</v>
      </c>
      <c r="FH53" s="436">
        <f>IF(ISERROR(VLOOKUP(CN53,'環境依存文字（電子入札利用不可）'!$A:$A,1,FALSE))=TRUE,IF(SUBSTITUTE(CN53,"　","")="",0,IF($CV$3&lt;=CODE(CN53),IF(AND($DB$3&lt;=CODE(CN53),CODE(CN53)&lt;=$DD$3),0,IF(AND($DG$3&lt;=CODE(CN53),CODE(CN53)&lt;=$DI$3),0,1)),0)),1)</f>
        <v>0</v>
      </c>
      <c r="FJ53" s="436">
        <f>IF(ISERROR(VLOOKUP(CP53,'環境依存文字（電子入札利用不可）'!$A:$A,1,FALSE))=TRUE,IF(SUBSTITUTE(CP53,"　","")="",0,IF($CV$3&lt;=CODE(CP53),IF(AND($DB$3&lt;=CODE(CP53),CODE(CP53)&lt;=$DD$3),0,IF(AND($DG$3&lt;=CODE(CP53),CODE(CP53)&lt;=$DI$3),0,1)),0)),1)</f>
        <v>0</v>
      </c>
      <c r="FL53" s="436">
        <f>IF(ISERROR(VLOOKUP(CR53,'環境依存文字（電子入札利用不可）'!$A:$A,1,FALSE))=TRUE,IF(SUBSTITUTE(CR53,"　","")="",0,IF($CV$3&lt;=CODE(CR53),IF(AND($DB$3&lt;=CODE(CR53),CODE(CR53)&lt;=$DD$3),0,IF(AND($DG$3&lt;=CODE(CR53),CODE(CR53)&lt;=$DI$3),0,1)),0)),1)</f>
        <v>0</v>
      </c>
      <c r="FN53" s="436">
        <f>IF(ISERROR(VLOOKUP(CT53,'環境依存文字（電子入札利用不可）'!$A:$A,1,FALSE))=TRUE,IF(SUBSTITUTE(CT53,"　","")="",0,IF($CV$3&lt;=CODE(CT53),IF(AND($DB$3&lt;=CODE(CT53),CODE(CT53)&lt;=$DD$3),0,IF(AND($DG$3&lt;=CODE(CT53),CODE(CT53)&lt;=$DI$3),0,1)),0)),1)</f>
        <v>0</v>
      </c>
      <c r="FP53" s="436">
        <f>IF(ISERROR(VLOOKUP(CV53,'環境依存文字（電子入札利用不可）'!$A:$A,1,FALSE))=TRUE,IF(SUBSTITUTE(CV53,"　","")="",0,IF($CV$3&lt;=CODE(CV53),IF(AND($DB$3&lt;=CODE(CV53),CODE(CV53)&lt;=$DD$3),0,IF(AND($DG$3&lt;=CODE(CV53),CODE(CV53)&lt;=$DI$3),0,1)),0)),1)</f>
        <v>0</v>
      </c>
    </row>
    <row r="54" spans="2:180" ht="24" customHeight="1" thickBot="1">
      <c r="B54" s="1451"/>
      <c r="C54" s="1428" t="str">
        <f>+IF(入力シート!F227="","",入力シート!F227)</f>
        <v/>
      </c>
      <c r="D54" s="1428"/>
      <c r="E54" s="1428"/>
      <c r="F54" s="1428"/>
      <c r="G54" s="1428"/>
      <c r="H54" s="1428"/>
      <c r="I54" s="1428"/>
      <c r="J54" s="1428"/>
      <c r="K54" s="362" t="str">
        <f>+IF(入力シート!J227="","",入力シート!J227)</f>
        <v/>
      </c>
      <c r="L54" s="1429" t="str">
        <f>+MID(入力シート!$BI227,入力シート!BI$182,1)</f>
        <v/>
      </c>
      <c r="M54" s="1430"/>
      <c r="N54" s="1431" t="str">
        <f>+MID(入力シート!$BI227,入力シート!BK$182,1)</f>
        <v/>
      </c>
      <c r="O54" s="1432"/>
      <c r="P54" s="1432" t="str">
        <f>+MID(入力シート!$BI227,入力シート!BM$182,1)</f>
        <v/>
      </c>
      <c r="Q54" s="1432"/>
      <c r="R54" s="1433" t="str">
        <f>+MID(入力シート!$BI227,入力シート!BO$182,1)</f>
        <v/>
      </c>
      <c r="S54" s="1434"/>
      <c r="T54" s="1429" t="str">
        <f>+MID(入力シート!$BI227,入力シート!BQ$182,1)</f>
        <v/>
      </c>
      <c r="U54" s="1430"/>
      <c r="V54" s="584" t="str">
        <f>+IF(入力シート!$Q227="","",MID(TEXT(入力シート!$Q227,"00000#"),入力シート!BI$183,1))</f>
        <v/>
      </c>
      <c r="W54" s="585" t="str">
        <f>+IF(入力シート!$Q227="","",MID(TEXT(入力シート!$Q227,"00000#"),入力シート!BJ$183,1))</f>
        <v/>
      </c>
      <c r="X54" s="585" t="str">
        <f>+IF(入力シート!$Q227="","",MID(TEXT(入力シート!$Q227,"00000#"),入力シート!BK$183,1))</f>
        <v/>
      </c>
      <c r="Y54" s="585" t="str">
        <f>+IF(入力シート!$Q227="","",MID(TEXT(入力シート!$Q227,"00000#"),入力シート!BL$183,1))</f>
        <v/>
      </c>
      <c r="Z54" s="585" t="str">
        <f>+IF(入力シート!$Q227="","",MID(TEXT(入力シート!$Q227,"00000#"),入力シート!BM$183,1))</f>
        <v/>
      </c>
      <c r="AA54" s="586" t="str">
        <f>+IF(入力シート!$Q227="","",MID(TEXT(入力シート!$Q227,"00000#"),入力シート!BN$183,1))</f>
        <v/>
      </c>
      <c r="AB54" s="1424" t="str">
        <f>+IF(入力シート!$S226="","",MID(入力シート!$S226,入力シート!CS$181,1))</f>
        <v/>
      </c>
      <c r="AC54" s="1421"/>
      <c r="AD54" s="1421" t="str">
        <f>+IF(入力シート!$S226="","",MID(入力シート!$S226,入力シート!CU$181,1))</f>
        <v/>
      </c>
      <c r="AE54" s="1421"/>
      <c r="AF54" s="1421" t="str">
        <f>+IF(入力シート!$S226="","",MID(入力シート!$S226,入力シート!CW$181,1))</f>
        <v/>
      </c>
      <c r="AG54" s="1421"/>
      <c r="AH54" s="1421" t="str">
        <f>+IF(入力シート!$S226="","",MID(入力シート!$S226,入力シート!CY$181,1))</f>
        <v/>
      </c>
      <c r="AI54" s="1421"/>
      <c r="AJ54" s="1421" t="str">
        <f>+IF(入力シート!$S226="","",MID(入力シート!$S226,入力シート!DA$181,1))</f>
        <v/>
      </c>
      <c r="AK54" s="1421"/>
      <c r="AL54" s="1421" t="str">
        <f>+IF(入力シート!$S226="","",MID(入力シート!$S226,入力シート!DC$181,1))</f>
        <v/>
      </c>
      <c r="AM54" s="1421"/>
      <c r="AN54" s="1421" t="str">
        <f>+IF(入力シート!$S226="","",MID(入力シート!$S226,入力シート!DE$181,1))</f>
        <v/>
      </c>
      <c r="AO54" s="1421"/>
      <c r="AP54" s="1421" t="str">
        <f>+IF(入力シート!$S226="","",MID(入力シート!$S226,入力シート!DG$181,1))</f>
        <v/>
      </c>
      <c r="AQ54" s="1421"/>
      <c r="AR54" s="1421" t="str">
        <f>+IF(入力シート!$S226="","",MID(入力シート!$S226,入力シート!DI$181,1))</f>
        <v/>
      </c>
      <c r="AS54" s="1421"/>
      <c r="AT54" s="1421" t="str">
        <f>+IF(入力シート!$S226="","",MID(入力シート!$S226,入力シート!DK$181,1))</f>
        <v/>
      </c>
      <c r="AU54" s="1421"/>
      <c r="AV54" s="1421" t="str">
        <f>+IF(入力シート!$S226="","",MID(入力シート!$S226,入力シート!DM$181,1))</f>
        <v/>
      </c>
      <c r="AW54" s="1421"/>
      <c r="AX54" s="1421" t="str">
        <f>+IF(入力シート!$S226="","",MID(入力シート!$S226,入力シート!DO$181,1))</f>
        <v/>
      </c>
      <c r="AY54" s="1421"/>
      <c r="AZ54" s="1421" t="str">
        <f>+IF(入力シート!$S226="","",MID(入力シート!$S226,入力シート!DQ$181,1))</f>
        <v/>
      </c>
      <c r="BA54" s="1421"/>
      <c r="BB54" s="1421" t="str">
        <f>+IF(入力シート!$S226="","",MID(入力シート!$S226,入力シート!DS$181,1))</f>
        <v/>
      </c>
      <c r="BC54" s="1421"/>
      <c r="BD54" s="1421" t="str">
        <f>+IF(入力シート!$S226="","",MID(入力シート!$S226,入力シート!DU$181,1))</f>
        <v/>
      </c>
      <c r="BE54" s="1421"/>
      <c r="BF54" s="1421" t="str">
        <f>+IF(入力シート!$S226="","",MID(入力シート!$S226,入力シート!DW$181,1))</f>
        <v/>
      </c>
      <c r="BG54" s="1421"/>
      <c r="BH54" s="1421" t="str">
        <f>+IF(入力シート!$S226="","",MID(入力シート!$S226,入力シート!DY$181,1))</f>
        <v/>
      </c>
      <c r="BI54" s="1421"/>
      <c r="BJ54" s="1422" t="str">
        <f>+IF(入力シート!$S226="","",MID(入力シート!$S226,入力シート!EA$181,1))</f>
        <v/>
      </c>
      <c r="BK54" s="1423"/>
      <c r="BL54" s="1417" t="str">
        <f>+IF(入力シート!$BJ226="","",MID(入力シート!$BJ226,入力シート!BI$181,1))</f>
        <v>　</v>
      </c>
      <c r="BM54" s="1418"/>
      <c r="BN54" s="1413" t="str">
        <f>+IF(入力シート!$BJ226="","",MID(入力シート!$BJ226,入力シート!BK$181,1))</f>
        <v/>
      </c>
      <c r="BO54" s="1414"/>
      <c r="BP54" s="1419" t="str">
        <f>+IF(入力シート!$BJ226="","",MID(入力シート!$BJ226,入力シート!BM$181,1))</f>
        <v/>
      </c>
      <c r="BQ54" s="1420"/>
      <c r="BR54" s="1413" t="str">
        <f>+IF(入力シート!$BJ226="","",MID(入力シート!$BJ226,入力シート!BO$181,1))</f>
        <v/>
      </c>
      <c r="BS54" s="1414"/>
      <c r="BT54" s="1413" t="str">
        <f>+IF(入力シート!$BJ226="","",MID(入力シート!$BJ226,入力シート!BQ$181,1))</f>
        <v/>
      </c>
      <c r="BU54" s="1414"/>
      <c r="BV54" s="1419" t="str">
        <f>+IF(入力シート!$BJ226="","",MID(入力シート!$BJ226,入力シート!BS$181,1))</f>
        <v/>
      </c>
      <c r="BW54" s="1420"/>
      <c r="BX54" s="1413" t="str">
        <f>+IF(入力シート!$BJ226="","",MID(入力シート!$BJ226,入力シート!BU$181,1))</f>
        <v/>
      </c>
      <c r="BY54" s="1414"/>
      <c r="BZ54" s="1413" t="str">
        <f>+IF(入力シート!$BJ226="","",MID(入力シート!$BJ226,入力シート!BW$181,1))</f>
        <v/>
      </c>
      <c r="CA54" s="1414"/>
      <c r="CB54" s="1413" t="str">
        <f>+IF(入力シート!$BJ226="","",MID(入力シート!$BJ226,入力シート!BY$181,1))</f>
        <v/>
      </c>
      <c r="CC54" s="1414"/>
      <c r="CD54" s="1413" t="str">
        <f>+IF(入力シート!$BJ226="","",MID(入力シート!$BJ226,入力シート!CA$181,1))</f>
        <v/>
      </c>
      <c r="CE54" s="1414"/>
      <c r="CF54" s="1413" t="str">
        <f>+IF(入力シート!$BJ226="","",MID(入力シート!$BJ226,入力シート!CC$181,1))</f>
        <v/>
      </c>
      <c r="CG54" s="1414"/>
      <c r="CH54" s="1415" t="str">
        <f>+IF(入力シート!$BJ226="","",MID(入力シート!$BJ226,入力シート!CE$181,1))</f>
        <v/>
      </c>
      <c r="CI54" s="1416"/>
      <c r="CJ54" s="1458" t="str">
        <f>+IF(入力シート!$AK226="","",MID(入力シート!$AK226,入力シート!BI$181,1))</f>
        <v/>
      </c>
      <c r="CK54" s="1410"/>
      <c r="CL54" s="1398" t="str">
        <f>+IF(入力シート!$AK226="","",MID(入力シート!$AK226,入力シート!BK$181,1))</f>
        <v/>
      </c>
      <c r="CM54" s="1412"/>
      <c r="CN54" s="1398" t="str">
        <f>+IF(入力シート!$AK226="","",MID(入力シート!$AK226,入力シート!BM$181,1))</f>
        <v/>
      </c>
      <c r="CO54" s="1412"/>
      <c r="CP54" s="1398" t="str">
        <f>+IF(入力シート!$AK226="","",MID(入力シート!$AK226,入力シート!BO$181,1))</f>
        <v/>
      </c>
      <c r="CQ54" s="1412"/>
      <c r="CR54" s="1398" t="str">
        <f>+IF(入力シート!$AK226="","",MID(入力シート!$AK226,入力シート!BQ$181,1))</f>
        <v/>
      </c>
      <c r="CS54" s="1412"/>
      <c r="CT54" s="1398" t="str">
        <f>+IF(入力シート!$AK226="","",MID(入力シート!$AK226,入力シート!BS$181,1))</f>
        <v/>
      </c>
      <c r="CU54" s="1412"/>
      <c r="CV54" s="1398" t="str">
        <f>+IF(入力シート!$AK226="","",MID(入力シート!$AK226,入力シート!BU$181,1))</f>
        <v/>
      </c>
      <c r="CW54" s="1399"/>
      <c r="DB54" s="436"/>
      <c r="DC54" s="436"/>
      <c r="DD54" s="436">
        <f>IF(ISERROR(VLOOKUP(AB54,'環境依存文字（電子入札利用不可）'!$A:$A,1,FALSE))=TRUE,IF(SUBSTITUTE(AB54,"　","")="",0,IF($CV$3&lt;=CODE(AB54),IF(AND($DB$3&lt;=CODE(AB54),CODE(AB54)&lt;=$DD$3),0,IF(AND($DG$3&lt;=CODE(AB54),CODE(AB54)&lt;=$DI$3),0,1)),0)),1)</f>
        <v>0</v>
      </c>
      <c r="DE54" s="436"/>
      <c r="DF54" s="436">
        <f>IF(ISERROR(VLOOKUP(AD54,'環境依存文字（電子入札利用不可）'!$A:$A,1,FALSE))=TRUE,IF(SUBSTITUTE(AD54,"　","")="",0,IF($CV$3&lt;=CODE(AD54),IF(AND($DB$3&lt;=CODE(AD54),CODE(AD54)&lt;=$DD$3),0,IF(AND($DG$3&lt;=CODE(AD54),CODE(AD54)&lt;=$DI$3),0,1)),0)),1)</f>
        <v>0</v>
      </c>
      <c r="DG54" s="436"/>
      <c r="DH54" s="436">
        <f>IF(ISERROR(VLOOKUP(AF54,'環境依存文字（電子入札利用不可）'!$A:$A,1,FALSE))=TRUE,IF(SUBSTITUTE(AF54,"　","")="",0,IF($CV$3&lt;=CODE(AF54),IF(AND($DB$3&lt;=CODE(AF54),CODE(AF54)&lt;=$DD$3),0,IF(AND($DG$3&lt;=CODE(AF54),CODE(AF54)&lt;=$DI$3),0,1)),0)),1)</f>
        <v>0</v>
      </c>
      <c r="DI54" s="436"/>
      <c r="DJ54" s="436">
        <f>IF(ISERROR(VLOOKUP(AH54,'環境依存文字（電子入札利用不可）'!$A:$A,1,FALSE))=TRUE,IF(SUBSTITUTE(AH54,"　","")="",0,IF($CV$3&lt;=CODE(AH54),IF(AND($DB$3&lt;=CODE(AH54),CODE(AH54)&lt;=$DD$3),0,IF(AND($DG$3&lt;=CODE(AH54),CODE(AH54)&lt;=$DI$3),0,1)),0)),1)</f>
        <v>0</v>
      </c>
      <c r="DK54" s="436"/>
      <c r="DL54" s="436">
        <f>IF(ISERROR(VLOOKUP(AJ54,'環境依存文字（電子入札利用不可）'!$A:$A,1,FALSE))=TRUE,IF(SUBSTITUTE(AJ54,"　","")="",0,IF($CV$3&lt;=CODE(AJ54),IF(AND($DB$3&lt;=CODE(AJ54),CODE(AJ54)&lt;=$DD$3),0,IF(AND($DG$3&lt;=CODE(AJ54),CODE(AJ54)&lt;=$DI$3),0,1)),0)),1)</f>
        <v>0</v>
      </c>
      <c r="DM54" s="436"/>
      <c r="DN54" s="436">
        <f>IF(ISERROR(VLOOKUP(AL54,'環境依存文字（電子入札利用不可）'!$A:$A,1,FALSE))=TRUE,IF(SUBSTITUTE(AL54,"　","")="",0,IF($CV$3&lt;=CODE(AL54),IF(AND($DB$3&lt;=CODE(AL54),CODE(AL54)&lt;=$DD$3),0,IF(AND($DG$3&lt;=CODE(AL54),CODE(AL54)&lt;=$DI$3),0,1)),0)),1)</f>
        <v>0</v>
      </c>
      <c r="DO54" s="436"/>
      <c r="DP54" s="436">
        <f>IF(ISERROR(VLOOKUP(AN54,'環境依存文字（電子入札利用不可）'!$A:$A,1,FALSE))=TRUE,IF(SUBSTITUTE(AN54,"　","")="",0,IF($CV$3&lt;=CODE(AN54),IF(AND($DB$3&lt;=CODE(AN54),CODE(AN54)&lt;=$DD$3),0,IF(AND($DG$3&lt;=CODE(AN54),CODE(AN54)&lt;=$DI$3),0,1)),0)),1)</f>
        <v>0</v>
      </c>
      <c r="DQ54" s="436"/>
      <c r="DR54" s="436">
        <f>IF(ISERROR(VLOOKUP(AP54,'環境依存文字（電子入札利用不可）'!$A:$A,1,FALSE))=TRUE,IF(SUBSTITUTE(AP54,"　","")="",0,IF($CV$3&lt;=CODE(AP54),IF(AND($DB$3&lt;=CODE(AP54),CODE(AP54)&lt;=$DD$3),0,IF(AND($DG$3&lt;=CODE(AP54),CODE(AP54)&lt;=$DI$3),0,1)),0)),1)</f>
        <v>0</v>
      </c>
      <c r="DS54" s="436"/>
      <c r="DT54" s="436">
        <f>IF(ISERROR(VLOOKUP(AR54,'環境依存文字（電子入札利用不可）'!$A:$A,1,FALSE))=TRUE,IF(SUBSTITUTE(AR54,"　","")="",0,IF($CV$3&lt;=CODE(AR54),IF(AND($DB$3&lt;=CODE(AR54),CODE(AR54)&lt;=$DD$3),0,IF(AND($DG$3&lt;=CODE(AR54),CODE(AR54)&lt;=$DI$3),0,1)),0)),1)</f>
        <v>0</v>
      </c>
      <c r="DU54" s="436"/>
      <c r="DV54" s="436">
        <f>IF(ISERROR(VLOOKUP(AT54,'環境依存文字（電子入札利用不可）'!$A:$A,1,FALSE))=TRUE,IF(SUBSTITUTE(AT54,"　","")="",0,IF($CV$3&lt;=CODE(AT54),IF(AND($DB$3&lt;=CODE(AT54),CODE(AT54)&lt;=$DD$3),0,IF(AND($DG$3&lt;=CODE(AT54),CODE(AT54)&lt;=$DI$3),0,1)),0)),1)</f>
        <v>0</v>
      </c>
      <c r="DW54" s="436"/>
      <c r="DX54" s="436">
        <f>IF(ISERROR(VLOOKUP(AV54,'環境依存文字（電子入札利用不可）'!$A:$A,1,FALSE))=TRUE,IF(SUBSTITUTE(AV54,"　","")="",0,IF($CV$3&lt;=CODE(AV54),IF(AND($DB$3&lt;=CODE(AV54),CODE(AV54)&lt;=$DD$3),0,IF(AND($DG$3&lt;=CODE(AV54),CODE(AV54)&lt;=$DI$3),0,1)),0)),1)</f>
        <v>0</v>
      </c>
      <c r="DY54" s="436"/>
      <c r="DZ54" s="436">
        <f>IF(ISERROR(VLOOKUP(AX54,'環境依存文字（電子入札利用不可）'!$A:$A,1,FALSE))=TRUE,IF(SUBSTITUTE(AX54,"　","")="",0,IF($CV$3&lt;=CODE(AX54),IF(AND($DB$3&lt;=CODE(AX54),CODE(AX54)&lt;=$DD$3),0,IF(AND($DG$3&lt;=CODE(AX54),CODE(AX54)&lt;=$DI$3),0,1)),0)),1)</f>
        <v>0</v>
      </c>
      <c r="EA54" s="436"/>
      <c r="EB54" s="436">
        <f>IF(ISERROR(VLOOKUP(AZ54,'環境依存文字（電子入札利用不可）'!$A:$A,1,FALSE))=TRUE,IF(SUBSTITUTE(AZ54,"　","")="",0,IF($CV$3&lt;=CODE(AZ54),IF(AND($DB$3&lt;=CODE(AZ54),CODE(AZ54)&lt;=$DD$3),0,IF(AND($DG$3&lt;=CODE(AZ54),CODE(AZ54)&lt;=$DI$3),0,1)),0)),1)</f>
        <v>0</v>
      </c>
      <c r="EC54" s="436"/>
      <c r="ED54" s="436">
        <f>IF(ISERROR(VLOOKUP(BB54,'環境依存文字（電子入札利用不可）'!$A:$A,1,FALSE))=TRUE,IF(SUBSTITUTE(BB54,"　","")="",0,IF($CV$3&lt;=CODE(BB54),IF(AND($DB$3&lt;=CODE(BB54),CODE(BB54)&lt;=$DD$3),0,IF(AND($DG$3&lt;=CODE(BB54),CODE(BB54)&lt;=$DI$3),0,1)),0)),1)</f>
        <v>0</v>
      </c>
      <c r="EE54" s="436"/>
      <c r="EF54" s="436">
        <f>IF(ISERROR(VLOOKUP(BD54,'環境依存文字（電子入札利用不可）'!$A:$A,1,FALSE))=TRUE,IF(SUBSTITUTE(BD54,"　","")="",0,IF($CV$3&lt;=CODE(BD54),IF(AND($DB$3&lt;=CODE(BD54),CODE(BD54)&lt;=$DD$3),0,IF(AND($DG$3&lt;=CODE(BD54),CODE(BD54)&lt;=$DI$3),0,1)),0)),1)</f>
        <v>0</v>
      </c>
      <c r="EG54" s="436"/>
      <c r="EH54" s="436">
        <f>IF(ISERROR(VLOOKUP(BF54,'環境依存文字（電子入札利用不可）'!$A:$A,1,FALSE))=TRUE,IF(SUBSTITUTE(BF54,"　","")="",0,IF($CV$3&lt;=CODE(BF54),IF(AND($DB$3&lt;=CODE(BF54),CODE(BF54)&lt;=$DD$3),0,IF(AND($DG$3&lt;=CODE(BF54),CODE(BF54)&lt;=$DI$3),0,1)),0)),1)</f>
        <v>0</v>
      </c>
      <c r="EI54" s="436"/>
      <c r="EJ54" s="436">
        <f>IF(ISERROR(VLOOKUP(BH54,'環境依存文字（電子入札利用不可）'!$A:$A,1,FALSE))=TRUE,IF(SUBSTITUTE(BH54,"　","")="",0,IF($CV$3&lt;=CODE(BH54),IF(AND($DB$3&lt;=CODE(BH54),CODE(BH54)&lt;=$DD$3),0,IF(AND($DG$3&lt;=CODE(BH54),CODE(BH54)&lt;=$DI$3),0,1)),0)),1)</f>
        <v>0</v>
      </c>
      <c r="EK54" s="436"/>
      <c r="EL54" s="436">
        <f>IF(ISERROR(VLOOKUP(BJ54,'環境依存文字（電子入札利用不可）'!$A:$A,1,FALSE))=TRUE,IF(SUBSTITUTE(BJ54,"　","")="",0,IF($CV$3&lt;=CODE(BJ54),IF(AND($DB$3&lt;=CODE(BJ54),CODE(BJ54)&lt;=$DD$3),0,IF(AND($DG$3&lt;=CODE(BJ54),CODE(BJ54)&lt;=$DI$3),0,1)),0)),1)</f>
        <v>0</v>
      </c>
      <c r="EM54" s="436"/>
      <c r="EN54" s="436">
        <f>IF(ISERROR(VLOOKUP(BL54,'環境依存文字（電子入札利用不可）'!$A:$A,1,FALSE))=TRUE,IF(SUBSTITUTE(BL54,"　","")="",0,IF($CV$3&lt;=CODE(BL54),IF(AND($DB$3&lt;=CODE(BL54),CODE(BL54)&lt;=$DD$3),0,IF(AND($DG$3&lt;=CODE(BL54),CODE(BL54)&lt;=$DI$3),0,1)),0)),1)</f>
        <v>0</v>
      </c>
      <c r="EO54" s="436"/>
      <c r="EP54" s="436">
        <f>IF(ISERROR(VLOOKUP(BN54,'環境依存文字（電子入札利用不可）'!$A:$A,1,FALSE))=TRUE,IF(SUBSTITUTE(BN54,"　","")="",0,IF($CV$3&lt;=CODE(BN54),IF(AND($DB$3&lt;=CODE(BN54),CODE(BN54)&lt;=$DD$3),0,IF(AND($DG$3&lt;=CODE(BN54),CODE(BN54)&lt;=$DI$3),0,1)),0)),1)</f>
        <v>0</v>
      </c>
      <c r="EQ54" s="436"/>
      <c r="ER54" s="436">
        <f>IF(ISERROR(VLOOKUP(BP54,'環境依存文字（電子入札利用不可）'!$A:$A,1,FALSE))=TRUE,IF(SUBSTITUTE(BP54,"　","")="",0,IF($CV$3&lt;=CODE(BP54),IF(AND($DB$3&lt;=CODE(BP54),CODE(BP54)&lt;=$DD$3),0,IF(AND($DG$3&lt;=CODE(BP54),CODE(BP54)&lt;=$DI$3),0,1)),0)),1)</f>
        <v>0</v>
      </c>
      <c r="ES54" s="436"/>
      <c r="ET54" s="436">
        <f>IF(ISERROR(VLOOKUP(BR54,'環境依存文字（電子入札利用不可）'!$A:$A,1,FALSE))=TRUE,IF(SUBSTITUTE(BR54,"　","")="",0,IF($CV$3&lt;=CODE(BR54),IF(AND($DB$3&lt;=CODE(BR54),CODE(BR54)&lt;=$DD$3),0,IF(AND($DG$3&lt;=CODE(BR54),CODE(BR54)&lt;=$DI$3),0,1)),0)),1)</f>
        <v>0</v>
      </c>
      <c r="EU54" s="436"/>
      <c r="EV54" s="436">
        <f>IF(ISERROR(VLOOKUP(BT54,'環境依存文字（電子入札利用不可）'!$A:$A,1,FALSE))=TRUE,IF(SUBSTITUTE(BT54,"　","")="",0,IF($CV$3&lt;=CODE(BT54),IF(AND($DB$3&lt;=CODE(BT54),CODE(BT54)&lt;=$DD$3),0,IF(AND($DG$3&lt;=CODE(BT54),CODE(BT54)&lt;=$DI$3),0,1)),0)),1)</f>
        <v>0</v>
      </c>
      <c r="EW54" s="436"/>
      <c r="EX54" s="436">
        <f>IF(ISERROR(VLOOKUP(BV54,'環境依存文字（電子入札利用不可）'!$A:$A,1,FALSE))=TRUE,IF(SUBSTITUTE(BV54,"　","")="",0,IF($CV$3&lt;=CODE(BV54),IF(AND($DB$3&lt;=CODE(BV54),CODE(BV54)&lt;=$DD$3),0,IF(AND($DG$3&lt;=CODE(BV54),CODE(BV54)&lt;=$DI$3),0,1)),0)),1)</f>
        <v>0</v>
      </c>
      <c r="EY54" s="436"/>
      <c r="EZ54" s="436">
        <f>IF(ISERROR(VLOOKUP(BX54,'環境依存文字（電子入札利用不可）'!$A:$A,1,FALSE))=TRUE,IF(SUBSTITUTE(BX54,"　","")="",0,IF($CV$3&lt;=CODE(BX54),IF(AND($DB$3&lt;=CODE(BX54),CODE(BX54)&lt;=$DD$3),0,IF(AND($DG$3&lt;=CODE(BX54),CODE(BX54)&lt;=$DI$3),0,1)),0)),1)</f>
        <v>0</v>
      </c>
      <c r="FA54" s="436"/>
      <c r="FB54" s="436">
        <f>IF(ISERROR(VLOOKUP(BZ54,'環境依存文字（電子入札利用不可）'!$A:$A,1,FALSE))=TRUE,IF(SUBSTITUTE(BZ54,"　","")="",0,IF($CV$3&lt;=CODE(BZ54),IF(AND($DB$3&lt;=CODE(BZ54),CODE(BZ54)&lt;=$DD$3),0,IF(AND($DG$3&lt;=CODE(BZ54),CODE(BZ54)&lt;=$DI$3),0,1)),0)),1)</f>
        <v>0</v>
      </c>
      <c r="FC54" s="436"/>
      <c r="FD54" s="436">
        <f>IF(ISERROR(VLOOKUP(CB54,'環境依存文字（電子入札利用不可）'!$A:$A,1,FALSE))=TRUE,IF(SUBSTITUTE(CB54,"　","")="",0,IF($CV$3&lt;=CODE(CB54),IF(AND($DB$3&lt;=CODE(CB54),CODE(CB54)&lt;=$DD$3),0,IF(AND($DG$3&lt;=CODE(CB54),CODE(CB54)&lt;=$DI$3),0,1)),0)),1)</f>
        <v>0</v>
      </c>
      <c r="FE54" s="436"/>
      <c r="FF54" s="436">
        <f>IF(ISERROR(VLOOKUP(CD54,'環境依存文字（電子入札利用不可）'!$A:$A,1,FALSE))=TRUE,IF(SUBSTITUTE(CD54,"　","")="",0,IF($CV$3&lt;=CODE(CD54),IF(AND($DB$3&lt;=CODE(CD54),CODE(CD54)&lt;=$DD$3),0,IF(AND($DG$3&lt;=CODE(CD54),CODE(CD54)&lt;=$DI$3),0,1)),0)),1)</f>
        <v>0</v>
      </c>
      <c r="FG54" s="436"/>
      <c r="FH54" s="436">
        <f>IF(ISERROR(VLOOKUP(CF54,'環境依存文字（電子入札利用不可）'!$A:$A,1,FALSE))=TRUE,IF(SUBSTITUTE(CF54,"　","")="",0,IF($CV$3&lt;=CODE(CF54),IF(AND($DB$3&lt;=CODE(CF54),CODE(CF54)&lt;=$DD$3),0,IF(AND($DG$3&lt;=CODE(CF54),CODE(CF54)&lt;=$DI$3),0,1)),0)),1)</f>
        <v>0</v>
      </c>
      <c r="FI54" s="436"/>
      <c r="FJ54" s="436">
        <f>IF(ISERROR(VLOOKUP(CH54,'環境依存文字（電子入札利用不可）'!$A:$A,1,FALSE))=TRUE,IF(SUBSTITUTE(CH54,"　","")="",0,IF($CV$3&lt;=CODE(CH54),IF(AND($DB$3&lt;=CODE(CH54),CODE(CH54)&lt;=$DD$3),0,IF(AND($DG$3&lt;=CODE(CH54),CODE(CH54)&lt;=$DI$3),0,1)),0)),1)</f>
        <v>0</v>
      </c>
      <c r="FK54" s="436"/>
      <c r="FL54" s="436">
        <f>IF(ISERROR(VLOOKUP(CJ54,'環境依存文字（電子入札利用不可）'!$A:$A,1,FALSE))=TRUE,IF(SUBSTITUTE(CJ54,"　","")="",0,IF($CV$3&lt;=CODE(CJ54),IF(AND($DB$3&lt;=CODE(CJ54),CODE(CJ54)&lt;=$DD$3),0,IF(AND($DG$3&lt;=CODE(CJ54),CODE(CJ54)&lt;=$DI$3),0,1)),0)),1)</f>
        <v>0</v>
      </c>
      <c r="FM54" s="436"/>
      <c r="FN54" s="436">
        <f>IF(ISERROR(VLOOKUP(CL54,'環境依存文字（電子入札利用不可）'!$A:$A,1,FALSE))=TRUE,IF(SUBSTITUTE(CL54,"　","")="",0,IF($CV$3&lt;=CODE(CL54),IF(AND($DB$3&lt;=CODE(CL54),CODE(CL54)&lt;=$DD$3),0,IF(AND($DG$3&lt;=CODE(CL54),CODE(CL54)&lt;=$DI$3),0,1)),0)),1)</f>
        <v>0</v>
      </c>
      <c r="FO54" s="436"/>
      <c r="FP54" s="436">
        <f>IF(ISERROR(VLOOKUP(CN54,'環境依存文字（電子入札利用不可）'!$A:$A,1,FALSE))=TRUE,IF(SUBSTITUTE(CN54,"　","")="",0,IF($CV$3&lt;=CODE(CN54),IF(AND($DB$3&lt;=CODE(CN54),CODE(CN54)&lt;=$DD$3),0,IF(AND($DG$3&lt;=CODE(CN54),CODE(CN54)&lt;=$DI$3),0,1)),0)),1)</f>
        <v>0</v>
      </c>
      <c r="FR54" s="436">
        <f>IF(ISERROR(VLOOKUP(CP54,'環境依存文字（電子入札利用不可）'!$A:$A,1,FALSE))=TRUE,IF(SUBSTITUTE(CP54,"　","")="",0,IF($CV$3&lt;=CODE(CP54),IF(AND($DB$3&lt;=CODE(CP54),CODE(CP54)&lt;=$DD$3),0,IF(AND($DG$3&lt;=CODE(CP54),CODE(CP54)&lt;=$DI$3),0,1)),0)),1)</f>
        <v>0</v>
      </c>
      <c r="FT54" s="436">
        <f>IF(ISERROR(VLOOKUP(CR54,'環境依存文字（電子入札利用不可）'!$A:$A,1,FALSE))=TRUE,IF(SUBSTITUTE(CR54,"　","")="",0,IF($CV$3&lt;=CODE(CR54),IF(AND($DB$3&lt;=CODE(CR54),CODE(CR54)&lt;=$DD$3),0,IF(AND($DG$3&lt;=CODE(CR54),CODE(CR54)&lt;=$DI$3),0,1)),0)),1)</f>
        <v>0</v>
      </c>
      <c r="FV54" s="436">
        <f>IF(ISERROR(VLOOKUP(CT54,'環境依存文字（電子入札利用不可）'!$A:$A,1,FALSE))=TRUE,IF(SUBSTITUTE(CT54,"　","")="",0,IF($CV$3&lt;=CODE(CT54),IF(AND($DB$3&lt;=CODE(CT54),CODE(CT54)&lt;=$DD$3),0,IF(AND($DG$3&lt;=CODE(CT54),CODE(CT54)&lt;=$DI$3),0,1)),0)),1)</f>
        <v>0</v>
      </c>
      <c r="FX54" s="436">
        <f>IF(ISERROR(VLOOKUP(CV54,'環境依存文字（電子入札利用不可）'!$A:$A,1,FALSE))=TRUE,IF(SUBSTITUTE(CV54,"　","")="",0,IF($CV$3&lt;=CODE(CV54),IF(AND($DB$3&lt;=CODE(CV54),CODE(CV54)&lt;=$DD$3),0,IF(AND($DG$3&lt;=CODE(CV54),CODE(CV54)&lt;=$DI$3),0,1)),0)),1)</f>
        <v>0</v>
      </c>
    </row>
    <row r="55" spans="2:180" s="436" customFormat="1" ht="23.25" customHeight="1">
      <c r="B55" s="1450">
        <v>3</v>
      </c>
      <c r="C55" s="1452" t="str">
        <f>+IF(入力シート!F228="","",入力シート!F228)</f>
        <v/>
      </c>
      <c r="D55" s="1452"/>
      <c r="E55" s="1452"/>
      <c r="F55" s="1452"/>
      <c r="G55" s="1452"/>
      <c r="H55" s="1452"/>
      <c r="I55" s="1452"/>
      <c r="J55" s="1452"/>
      <c r="K55" s="361" t="str">
        <f>+IF(入力シート!J228="","",入力シート!J228)</f>
        <v/>
      </c>
      <c r="L55" s="1453" t="str">
        <f>+MID(入力シート!$BI228,入力シート!BI$182,1)</f>
        <v/>
      </c>
      <c r="M55" s="1454"/>
      <c r="N55" s="1455" t="str">
        <f>+MID(入力シート!$BI228,入力シート!BK$182,1)</f>
        <v/>
      </c>
      <c r="O55" s="1456"/>
      <c r="P55" s="1457" t="str">
        <f>+MID(入力シート!$BI228,入力シート!BM$182,1)</f>
        <v/>
      </c>
      <c r="Q55" s="1457"/>
      <c r="R55" s="1448" t="str">
        <f>+MID(入力シート!$BI228,入力シート!BO$182,1)</f>
        <v/>
      </c>
      <c r="S55" s="1448"/>
      <c r="T55" s="1447" t="str">
        <f>+MID(入力シート!$BI228,入力シート!BQ$182,1)</f>
        <v/>
      </c>
      <c r="U55" s="1448"/>
      <c r="V55" s="587" t="str">
        <f>+IF(入力シート!$Q228="","",MID(TEXT(入力シート!$Q228,"00000#"),入力シート!BI$183,1))</f>
        <v/>
      </c>
      <c r="W55" s="579" t="str">
        <f>+IF(入力シート!$Q228="","",MID(TEXT(入力シート!$Q228,"00000#"),入力シート!BJ$183,1))</f>
        <v/>
      </c>
      <c r="X55" s="579" t="str">
        <f>+IF(入力シート!$Q228="","",MID(TEXT(入力シート!$Q228,"00000#"),入力シート!BK$183,1))</f>
        <v/>
      </c>
      <c r="Y55" s="579" t="str">
        <f>+IF(入力シート!$Q228="","",MID(TEXT(入力シート!$Q228,"00000#"),入力シート!BL$183,1))</f>
        <v/>
      </c>
      <c r="Z55" s="579" t="str">
        <f>+IF(入力シート!$Q228="","",MID(TEXT(入力シート!$Q228,"00000#"),入力シート!BM$183,1))</f>
        <v/>
      </c>
      <c r="AA55" s="580" t="str">
        <f>+IF(入力シート!$Q228="","",MID(TEXT(入力シート!$Q228,"00000#"),入力シート!BN$183,1))</f>
        <v/>
      </c>
      <c r="AB55" s="1449" t="str">
        <f>+IF(入力シート!$S228="","",MID(入力シート!$S228,入力シート!BI$181,1))</f>
        <v/>
      </c>
      <c r="AC55" s="1446"/>
      <c r="AD55" s="1446" t="str">
        <f>+IF(入力シート!$S228="","",MID(入力シート!$S228,入力シート!BK$181,1))</f>
        <v/>
      </c>
      <c r="AE55" s="1446"/>
      <c r="AF55" s="1446" t="str">
        <f>+IF(入力シート!$S228="","",MID(入力シート!$S228,入力シート!BM$181,1))</f>
        <v/>
      </c>
      <c r="AG55" s="1446"/>
      <c r="AH55" s="1446" t="str">
        <f>+IF(入力シート!$S228="","",MID(入力シート!$S228,入力シート!BO$181,1))</f>
        <v/>
      </c>
      <c r="AI55" s="1446"/>
      <c r="AJ55" s="1446" t="str">
        <f>+IF(入力シート!$S228="","",MID(入力シート!$S228,入力シート!BQ$181,1))</f>
        <v/>
      </c>
      <c r="AK55" s="1446"/>
      <c r="AL55" s="1446" t="str">
        <f>+IF(入力シート!$S228="","",MID(入力シート!$S228,入力シート!BS$181,1))</f>
        <v/>
      </c>
      <c r="AM55" s="1446"/>
      <c r="AN55" s="1446" t="str">
        <f>+IF(入力シート!$S228="","",MID(入力シート!$S228,入力シート!BU$181,1))</f>
        <v/>
      </c>
      <c r="AO55" s="1446"/>
      <c r="AP55" s="1446" t="str">
        <f>+IF(入力シート!$S228="","",MID(入力シート!$S228,入力シート!BW$181,1))</f>
        <v/>
      </c>
      <c r="AQ55" s="1446"/>
      <c r="AR55" s="1446" t="str">
        <f>+IF(入力シート!$S228="","",MID(入力シート!$S228,入力シート!BY$181,1))</f>
        <v/>
      </c>
      <c r="AS55" s="1446"/>
      <c r="AT55" s="1446" t="str">
        <f>+IF(入力シート!$S228="","",MID(入力シート!$S228,入力シート!CA$181,1))</f>
        <v/>
      </c>
      <c r="AU55" s="1446"/>
      <c r="AV55" s="1446" t="str">
        <f>+IF(入力シート!$S228="","",MID(入力シート!$S228,入力シート!CC$181,1))</f>
        <v/>
      </c>
      <c r="AW55" s="1446"/>
      <c r="AX55" s="1446" t="str">
        <f>+IF(入力シート!$S228="","",MID(入力シート!$S228,入力シート!CE$181,1))</f>
        <v/>
      </c>
      <c r="AY55" s="1446"/>
      <c r="AZ55" s="1446" t="str">
        <f>+IF(入力シート!$S228="","",MID(入力シート!$S228,入力シート!CG$181,1))</f>
        <v/>
      </c>
      <c r="BA55" s="1446"/>
      <c r="BB55" s="1446" t="str">
        <f>+IF(入力シート!$S228="","",MID(入力シート!$S228,入力シート!CI$181,1))</f>
        <v/>
      </c>
      <c r="BC55" s="1446"/>
      <c r="BD55" s="1446" t="str">
        <f>+IF(入力シート!$S228="","",MID(入力シート!$S228,入力シート!CK$181,1))</f>
        <v/>
      </c>
      <c r="BE55" s="1446"/>
      <c r="BF55" s="1446" t="str">
        <f>+IF(入力シート!$S228="","",MID(入力シート!$S228,入力シート!CM$181,1))</f>
        <v/>
      </c>
      <c r="BG55" s="1446"/>
      <c r="BH55" s="1446" t="str">
        <f>+IF(入力シート!$S228="","",MID(入力シート!$S228,入力シート!CO$181,1))</f>
        <v/>
      </c>
      <c r="BI55" s="1446"/>
      <c r="BJ55" s="1442" t="str">
        <f>+IF(入力シート!$S228="","",MID(入力シート!$S228,入力シート!CQ$181,1))</f>
        <v/>
      </c>
      <c r="BK55" s="1443"/>
      <c r="BL55" s="581" t="str">
        <f>+IF(入力シート!$AO228="","",MID(TEXT(入力シート!$AO228,"00#"),入力シート!BI$183,1))</f>
        <v/>
      </c>
      <c r="BM55" s="582" t="str">
        <f>+IF(入力シート!$AO228="","",MID(TEXT(入力シート!$AO228,"00#"),入力シート!BJ$183,1))</f>
        <v/>
      </c>
      <c r="BN55" s="582" t="str">
        <f>+IF(入力シート!$AO228="","",MID(TEXT(入力シート!$AO228,"00#"),入力シート!BK$183,1))</f>
        <v/>
      </c>
      <c r="BO55" s="583" t="s">
        <v>34</v>
      </c>
      <c r="BP55" s="582" t="str">
        <f>+IF(入力シート!$AR228="","",MID(TEXT(入力シート!$AR228,"000#"),入力シート!BI$183,1))</f>
        <v/>
      </c>
      <c r="BQ55" s="582" t="str">
        <f>+IF(入力シート!$AR228="","",MID(TEXT(入力シート!$AR228,"000#"),入力シート!BJ$183,1))</f>
        <v/>
      </c>
      <c r="BR55" s="582" t="str">
        <f>+IF(入力シート!$AR228="","",MID(TEXT(入力シート!$AR228,"000#"),入力シート!BK$183,1))</f>
        <v/>
      </c>
      <c r="BS55" s="582" t="str">
        <f>+IF(入力シート!$AR228="","",MID(TEXT(入力シート!$AR228,"000#"),入力シート!BL$183,1))</f>
        <v/>
      </c>
      <c r="BT55" s="1444" t="str">
        <f>+IF(入力シート!$AT228="","",MID(入力シート!$AT228,入力シート!BI$181,1))</f>
        <v/>
      </c>
      <c r="BU55" s="1445"/>
      <c r="BV55" s="1435" t="str">
        <f>+IF(入力シート!$AT228="","",MID(入力シート!$AT228,入力シート!BK$181,1))</f>
        <v/>
      </c>
      <c r="BW55" s="1436"/>
      <c r="BX55" s="1435" t="str">
        <f>+IF(入力シート!$AT228="","",MID(入力シート!$AT228,入力シート!BM$181,1))</f>
        <v/>
      </c>
      <c r="BY55" s="1436"/>
      <c r="BZ55" s="1437" t="str">
        <f>+IF(入力シート!$AT228="","",MID(入力シート!$AT228,入力シート!BO$181,1))</f>
        <v/>
      </c>
      <c r="CA55" s="1438"/>
      <c r="CB55" s="1435" t="str">
        <f>+IF(入力シート!$AT228="","",MID(入力シート!$AT228,入力シート!BQ$181,1))</f>
        <v/>
      </c>
      <c r="CC55" s="1436"/>
      <c r="CD55" s="1435" t="str">
        <f>+IF(入力シート!$AT228="","",MID(入力シート!$AT228,入力シート!BS$181,1))</f>
        <v/>
      </c>
      <c r="CE55" s="1436"/>
      <c r="CF55" s="1437" t="str">
        <f>+IF(入力シート!$AT228="","",MID(入力シート!$AT228,入力シート!BU$181,1))</f>
        <v/>
      </c>
      <c r="CG55" s="1438"/>
      <c r="CH55" s="1435" t="str">
        <f>+IF(入力シート!$AT228="","",MID(入力シート!$AT228,入力シート!BW$181,1))</f>
        <v/>
      </c>
      <c r="CI55" s="1439"/>
      <c r="CJ55" s="1440" t="str">
        <f>+IF(入力シート!$AG228="","",MID(入力シート!$AG228,入力シート!BI$181,1))</f>
        <v/>
      </c>
      <c r="CK55" s="1441"/>
      <c r="CL55" s="1425" t="str">
        <f>+IF(入力シート!$AG228="","",MID(入力シート!$AG228,入力シート!BK$181,1))</f>
        <v/>
      </c>
      <c r="CM55" s="1426"/>
      <c r="CN55" s="1425" t="str">
        <f>+IF(入力シート!$AG228="","",MID(入力シート!$AG228,入力シート!BM$181,1))</f>
        <v/>
      </c>
      <c r="CO55" s="1426"/>
      <c r="CP55" s="1425" t="str">
        <f>+IF(入力シート!$AG228="","",MID(入力シート!$AG228,入力シート!BO$181,1))</f>
        <v/>
      </c>
      <c r="CQ55" s="1426"/>
      <c r="CR55" s="1425" t="str">
        <f>+IF(入力シート!$AG228="","",MID(入力シート!$AG228,入力シート!BQ$181,1))</f>
        <v/>
      </c>
      <c r="CS55" s="1426"/>
      <c r="CT55" s="1425" t="str">
        <f>+IF(入力シート!$AG228="","",MID(入力シート!$AG228,入力シート!BS$181,1))</f>
        <v/>
      </c>
      <c r="CU55" s="1426"/>
      <c r="CV55" s="1425" t="str">
        <f>+IF(入力シート!$AG228="","",MID(入力シート!$AG228,入力シート!BU$181,1))</f>
        <v/>
      </c>
      <c r="CW55" s="1427"/>
      <c r="CX55" s="606"/>
      <c r="CY55" s="606"/>
      <c r="CZ55" s="606"/>
      <c r="DA55" s="606"/>
      <c r="DB55" s="643">
        <f>+SUM(DD55:FX56)</f>
        <v>0</v>
      </c>
      <c r="DD55" s="436">
        <f>IF(ISERROR(VLOOKUP(AB55,'環境依存文字（電子入札利用不可）'!$A:$A,1,FALSE))=TRUE,IF(SUBSTITUTE(AB55,"　","")="",0,IF($CV$3&lt;=CODE(AB55),IF(AND($DB$3&lt;=CODE(AB55),CODE(AB55)&lt;=$DD$3),0,IF(AND($DG$3&lt;=CODE(AB55),CODE(AB55)&lt;=$DI$3),0,1)),0)),1)</f>
        <v>0</v>
      </c>
      <c r="DF55" s="436">
        <f>IF(ISERROR(VLOOKUP(AD55,'環境依存文字（電子入札利用不可）'!$A:$A,1,FALSE))=TRUE,IF(SUBSTITUTE(AD55,"　","")="",0,IF($CV$3&lt;=CODE(AD55),IF(AND($DB$3&lt;=CODE(AD55),CODE(AD55)&lt;=$DD$3),0,IF(AND($DG$3&lt;=CODE(AD55),CODE(AD55)&lt;=$DI$3),0,1)),0)),1)</f>
        <v>0</v>
      </c>
      <c r="DH55" s="436">
        <f>IF(ISERROR(VLOOKUP(AF55,'環境依存文字（電子入札利用不可）'!$A:$A,1,FALSE))=TRUE,IF(SUBSTITUTE(AF55,"　","")="",0,IF($CV$3&lt;=CODE(AF55),IF(AND($DB$3&lt;=CODE(AF55),CODE(AF55)&lt;=$DD$3),0,IF(AND($DG$3&lt;=CODE(AF55),CODE(AF55)&lt;=$DI$3),0,1)),0)),1)</f>
        <v>0</v>
      </c>
      <c r="DJ55" s="436">
        <f>IF(ISERROR(VLOOKUP(AH55,'環境依存文字（電子入札利用不可）'!$A:$A,1,FALSE))=TRUE,IF(SUBSTITUTE(AH55,"　","")="",0,IF($CV$3&lt;=CODE(AH55),IF(AND($DB$3&lt;=CODE(AH55),CODE(AH55)&lt;=$DD$3),0,IF(AND($DG$3&lt;=CODE(AH55),CODE(AH55)&lt;=$DI$3),0,1)),0)),1)</f>
        <v>0</v>
      </c>
      <c r="DL55" s="436">
        <f>IF(ISERROR(VLOOKUP(AJ55,'環境依存文字（電子入札利用不可）'!$A:$A,1,FALSE))=TRUE,IF(SUBSTITUTE(AJ55,"　","")="",0,IF($CV$3&lt;=CODE(AJ55),IF(AND($DB$3&lt;=CODE(AJ55),CODE(AJ55)&lt;=$DD$3),0,IF(AND($DG$3&lt;=CODE(AJ55),CODE(AJ55)&lt;=$DI$3),0,1)),0)),1)</f>
        <v>0</v>
      </c>
      <c r="DN55" s="436">
        <f>IF(ISERROR(VLOOKUP(AL55,'環境依存文字（電子入札利用不可）'!$A:$A,1,FALSE))=TRUE,IF(SUBSTITUTE(AL55,"　","")="",0,IF($CV$3&lt;=CODE(AL55),IF(AND($DB$3&lt;=CODE(AL55),CODE(AL55)&lt;=$DD$3),0,IF(AND($DG$3&lt;=CODE(AL55),CODE(AL55)&lt;=$DI$3),0,1)),0)),1)</f>
        <v>0</v>
      </c>
      <c r="DP55" s="436">
        <f>IF(ISERROR(VLOOKUP(AN55,'環境依存文字（電子入札利用不可）'!$A:$A,1,FALSE))=TRUE,IF(SUBSTITUTE(AN55,"　","")="",0,IF($CV$3&lt;=CODE(AN55),IF(AND($DB$3&lt;=CODE(AN55),CODE(AN55)&lt;=$DD$3),0,IF(AND($DG$3&lt;=CODE(AN55),CODE(AN55)&lt;=$DI$3),0,1)),0)),1)</f>
        <v>0</v>
      </c>
      <c r="DR55" s="436">
        <f>IF(ISERROR(VLOOKUP(AP55,'環境依存文字（電子入札利用不可）'!$A:$A,1,FALSE))=TRUE,IF(SUBSTITUTE(AP55,"　","")="",0,IF($CV$3&lt;=CODE(AP55),IF(AND($DB$3&lt;=CODE(AP55),CODE(AP55)&lt;=$DD$3),0,IF(AND($DG$3&lt;=CODE(AP55),CODE(AP55)&lt;=$DI$3),0,1)),0)),1)</f>
        <v>0</v>
      </c>
      <c r="DT55" s="436">
        <f>IF(ISERROR(VLOOKUP(AR55,'環境依存文字（電子入札利用不可）'!$A:$A,1,FALSE))=TRUE,IF(SUBSTITUTE(AR55,"　","")="",0,IF($CV$3&lt;=CODE(AR55),IF(AND($DB$3&lt;=CODE(AR55),CODE(AR55)&lt;=$DD$3),0,IF(AND($DG$3&lt;=CODE(AR55),CODE(AR55)&lt;=$DI$3),0,1)),0)),1)</f>
        <v>0</v>
      </c>
      <c r="DV55" s="436">
        <f>IF(ISERROR(VLOOKUP(AT55,'環境依存文字（電子入札利用不可）'!$A:$A,1,FALSE))=TRUE,IF(SUBSTITUTE(AT55,"　","")="",0,IF($CV$3&lt;=CODE(AT55),IF(AND($DB$3&lt;=CODE(AT55),CODE(AT55)&lt;=$DD$3),0,IF(AND($DG$3&lt;=CODE(AT55),CODE(AT55)&lt;=$DI$3),0,1)),0)),1)</f>
        <v>0</v>
      </c>
      <c r="DX55" s="436">
        <f>IF(ISERROR(VLOOKUP(AV55,'環境依存文字（電子入札利用不可）'!$A:$A,1,FALSE))=TRUE,IF(SUBSTITUTE(AV55,"　","")="",0,IF($CV$3&lt;=CODE(AV55),IF(AND($DB$3&lt;=CODE(AV55),CODE(AV55)&lt;=$DD$3),0,IF(AND($DG$3&lt;=CODE(AV55),CODE(AV55)&lt;=$DI$3),0,1)),0)),1)</f>
        <v>0</v>
      </c>
      <c r="DZ55" s="436">
        <f>IF(ISERROR(VLOOKUP(AX55,'環境依存文字（電子入札利用不可）'!$A:$A,1,FALSE))=TRUE,IF(SUBSTITUTE(AX55,"　","")="",0,IF($CV$3&lt;=CODE(AX55),IF(AND($DB$3&lt;=CODE(AX55),CODE(AX55)&lt;=$DD$3),0,IF(AND($DG$3&lt;=CODE(AX55),CODE(AX55)&lt;=$DI$3),0,1)),0)),1)</f>
        <v>0</v>
      </c>
      <c r="EB55" s="436">
        <f>IF(ISERROR(VLOOKUP(AZ55,'環境依存文字（電子入札利用不可）'!$A:$A,1,FALSE))=TRUE,IF(SUBSTITUTE(AZ55,"　","")="",0,IF($CV$3&lt;=CODE(AZ55),IF(AND($DB$3&lt;=CODE(AZ55),CODE(AZ55)&lt;=$DD$3),0,IF(AND($DG$3&lt;=CODE(AZ55),CODE(AZ55)&lt;=$DI$3),0,1)),0)),1)</f>
        <v>0</v>
      </c>
      <c r="ED55" s="436">
        <f>IF(ISERROR(VLOOKUP(BB55,'環境依存文字（電子入札利用不可）'!$A:$A,1,FALSE))=TRUE,IF(SUBSTITUTE(BB55,"　","")="",0,IF($CV$3&lt;=CODE(BB55),IF(AND($DB$3&lt;=CODE(BB55),CODE(BB55)&lt;=$DD$3),0,IF(AND($DG$3&lt;=CODE(BB55),CODE(BB55)&lt;=$DI$3),0,1)),0)),1)</f>
        <v>0</v>
      </c>
      <c r="EF55" s="436">
        <f>IF(ISERROR(VLOOKUP(BD55,'環境依存文字（電子入札利用不可）'!$A:$A,1,FALSE))=TRUE,IF(SUBSTITUTE(BD55,"　","")="",0,IF($CV$3&lt;=CODE(BD55),IF(AND($DB$3&lt;=CODE(BD55),CODE(BD55)&lt;=$DD$3),0,IF(AND($DG$3&lt;=CODE(BD55),CODE(BD55)&lt;=$DI$3),0,1)),0)),1)</f>
        <v>0</v>
      </c>
      <c r="EH55" s="436">
        <f>IF(ISERROR(VLOOKUP(BF55,'環境依存文字（電子入札利用不可）'!$A:$A,1,FALSE))=TRUE,IF(SUBSTITUTE(BF55,"　","")="",0,IF($CV$3&lt;=CODE(BF55),IF(AND($DB$3&lt;=CODE(BF55),CODE(BF55)&lt;=$DD$3),0,IF(AND($DG$3&lt;=CODE(BF55),CODE(BF55)&lt;=$DI$3),0,1)),0)),1)</f>
        <v>0</v>
      </c>
      <c r="EJ55" s="436">
        <f>IF(ISERROR(VLOOKUP(BH55,'環境依存文字（電子入札利用不可）'!$A:$A,1,FALSE))=TRUE,IF(SUBSTITUTE(BH55,"　","")="",0,IF($CV$3&lt;=CODE(BH55),IF(AND($DB$3&lt;=CODE(BH55),CODE(BH55)&lt;=$DD$3),0,IF(AND($DG$3&lt;=CODE(BH55),CODE(BH55)&lt;=$DI$3),0,1)),0)),1)</f>
        <v>0</v>
      </c>
      <c r="EL55" s="436">
        <f>IF(ISERROR(VLOOKUP(BJ55,'環境依存文字（電子入札利用不可）'!$A:$A,1,FALSE))=TRUE,IF(SUBSTITUTE(BJ55,"　","")="",0,IF($CV$3&lt;=CODE(BJ55),IF(AND($DB$3&lt;=CODE(BJ55),CODE(BJ55)&lt;=$DD$3),0,IF(AND($DG$3&lt;=CODE(BJ55),CODE(BJ55)&lt;=$DI$3),0,1)),0)),1)</f>
        <v>0</v>
      </c>
      <c r="EN55" s="436">
        <f>IF(ISERROR(VLOOKUP(BT55,'環境依存文字（電子入札利用不可）'!$A:$A,1,FALSE))=TRUE,IF(SUBSTITUTE(BT55,"　","")="",0,IF($CV$3&lt;=CODE(BT55),IF(AND($DB$3&lt;=CODE(BT55),CODE(BT55)&lt;=$DD$3),0,IF(AND($DG$3&lt;=CODE(BT55),CODE(BT55)&lt;=$DI$3),0,1)),0)),1)</f>
        <v>0</v>
      </c>
      <c r="EP55" s="436">
        <f>IF(ISERROR(VLOOKUP(BV55,'環境依存文字（電子入札利用不可）'!$A:$A,1,FALSE))=TRUE,IF(SUBSTITUTE(BV55,"　","")="",0,IF($CV$3&lt;=CODE(BV55),IF(AND($DB$3&lt;=CODE(BV55),CODE(BV55)&lt;=$DD$3),0,IF(AND($DG$3&lt;=CODE(BV55),CODE(BV55)&lt;=$DI$3),0,1)),0)),1)</f>
        <v>0</v>
      </c>
      <c r="ER55" s="436">
        <f>IF(ISERROR(VLOOKUP(BX55,'環境依存文字（電子入札利用不可）'!$A:$A,1,FALSE))=TRUE,IF(SUBSTITUTE(BX55,"　","")="",0,IF($CV$3&lt;=CODE(BX55),IF(AND($DB$3&lt;=CODE(BX55),CODE(BX55)&lt;=$DD$3),0,IF(AND($DG$3&lt;=CODE(BX55),CODE(BX55)&lt;=$DI$3),0,1)),0)),1)</f>
        <v>0</v>
      </c>
      <c r="ET55" s="436">
        <f>IF(ISERROR(VLOOKUP(BZ55,'環境依存文字（電子入札利用不可）'!$A:$A,1,FALSE))=TRUE,IF(SUBSTITUTE(BZ55,"　","")="",0,IF($CV$3&lt;=CODE(BZ55),IF(AND($DB$3&lt;=CODE(BZ55),CODE(BZ55)&lt;=$DD$3),0,IF(AND($DG$3&lt;=CODE(BZ55),CODE(BZ55)&lt;=$DI$3),0,1)),0)),1)</f>
        <v>0</v>
      </c>
      <c r="EV55" s="436">
        <f>IF(ISERROR(VLOOKUP(CB55,'環境依存文字（電子入札利用不可）'!$A:$A,1,FALSE))=TRUE,IF(SUBSTITUTE(CB55,"　","")="",0,IF($CV$3&lt;=CODE(CB55),IF(AND($DB$3&lt;=CODE(CB55),CODE(CB55)&lt;=$DD$3),0,IF(AND($DG$3&lt;=CODE(CB55),CODE(CB55)&lt;=$DI$3),0,1)),0)),1)</f>
        <v>0</v>
      </c>
      <c r="EX55" s="436">
        <f>IF(ISERROR(VLOOKUP(CD55,'環境依存文字（電子入札利用不可）'!$A:$A,1,FALSE))=TRUE,IF(SUBSTITUTE(CD55,"　","")="",0,IF($CV$3&lt;=CODE(CD55),IF(AND($DB$3&lt;=CODE(CD55),CODE(CD55)&lt;=$DD$3),0,IF(AND($DG$3&lt;=CODE(CD55),CODE(CD55)&lt;=$DI$3),0,1)),0)),1)</f>
        <v>0</v>
      </c>
      <c r="EZ55" s="436">
        <f>IF(ISERROR(VLOOKUP(CF55,'環境依存文字（電子入札利用不可）'!$A:$A,1,FALSE))=TRUE,IF(SUBSTITUTE(CF55,"　","")="",0,IF($CV$3&lt;=CODE(CF55),IF(AND($DB$3&lt;=CODE(CF55),CODE(CF55)&lt;=$DD$3),0,IF(AND($DG$3&lt;=CODE(CF55),CODE(CF55)&lt;=$DI$3),0,1)),0)),1)</f>
        <v>0</v>
      </c>
      <c r="FB55" s="436">
        <f>IF(ISERROR(VLOOKUP(CH55,'環境依存文字（電子入札利用不可）'!$A:$A,1,FALSE))=TRUE,IF(SUBSTITUTE(CH55,"　","")="",0,IF($CV$3&lt;=CODE(CH55),IF(AND($DB$3&lt;=CODE(CH55),CODE(CH55)&lt;=$DD$3),0,IF(AND($DG$3&lt;=CODE(CH55),CODE(CH55)&lt;=$DI$3),0,1)),0)),1)</f>
        <v>0</v>
      </c>
      <c r="FD55" s="436">
        <f>IF(ISERROR(VLOOKUP(CJ55,'環境依存文字（電子入札利用不可）'!$A:$A,1,FALSE))=TRUE,IF(SUBSTITUTE(CJ55,"　","")="",0,IF($CV$3&lt;=CODE(CJ55),IF(AND($DB$3&lt;=CODE(CJ55),CODE(CJ55)&lt;=$DD$3),0,IF(AND($DG$3&lt;=CODE(CJ55),CODE(CJ55)&lt;=$DI$3),0,1)),0)),1)</f>
        <v>0</v>
      </c>
      <c r="FF55" s="436">
        <f>IF(ISERROR(VLOOKUP(CL55,'環境依存文字（電子入札利用不可）'!$A:$A,1,FALSE))=TRUE,IF(SUBSTITUTE(CL55,"　","")="",0,IF($CV$3&lt;=CODE(CL55),IF(AND($DB$3&lt;=CODE(CL55),CODE(CL55)&lt;=$DD$3),0,IF(AND($DG$3&lt;=CODE(CL55),CODE(CL55)&lt;=$DI$3),0,1)),0)),1)</f>
        <v>0</v>
      </c>
      <c r="FH55" s="436">
        <f>IF(ISERROR(VLOOKUP(CN55,'環境依存文字（電子入札利用不可）'!$A:$A,1,FALSE))=TRUE,IF(SUBSTITUTE(CN55,"　","")="",0,IF($CV$3&lt;=CODE(CN55),IF(AND($DB$3&lt;=CODE(CN55),CODE(CN55)&lt;=$DD$3),0,IF(AND($DG$3&lt;=CODE(CN55),CODE(CN55)&lt;=$DI$3),0,1)),0)),1)</f>
        <v>0</v>
      </c>
      <c r="FJ55" s="436">
        <f>IF(ISERROR(VLOOKUP(CP55,'環境依存文字（電子入札利用不可）'!$A:$A,1,FALSE))=TRUE,IF(SUBSTITUTE(CP55,"　","")="",0,IF($CV$3&lt;=CODE(CP55),IF(AND($DB$3&lt;=CODE(CP55),CODE(CP55)&lt;=$DD$3),0,IF(AND($DG$3&lt;=CODE(CP55),CODE(CP55)&lt;=$DI$3),0,1)),0)),1)</f>
        <v>0</v>
      </c>
      <c r="FL55" s="436">
        <f>IF(ISERROR(VLOOKUP(CR55,'環境依存文字（電子入札利用不可）'!$A:$A,1,FALSE))=TRUE,IF(SUBSTITUTE(CR55,"　","")="",0,IF($CV$3&lt;=CODE(CR55),IF(AND($DB$3&lt;=CODE(CR55),CODE(CR55)&lt;=$DD$3),0,IF(AND($DG$3&lt;=CODE(CR55),CODE(CR55)&lt;=$DI$3),0,1)),0)),1)</f>
        <v>0</v>
      </c>
      <c r="FN55" s="436">
        <f>IF(ISERROR(VLOOKUP(CT55,'環境依存文字（電子入札利用不可）'!$A:$A,1,FALSE))=TRUE,IF(SUBSTITUTE(CT55,"　","")="",0,IF($CV$3&lt;=CODE(CT55),IF(AND($DB$3&lt;=CODE(CT55),CODE(CT55)&lt;=$DD$3),0,IF(AND($DG$3&lt;=CODE(CT55),CODE(CT55)&lt;=$DI$3),0,1)),0)),1)</f>
        <v>0</v>
      </c>
      <c r="FP55" s="436">
        <f>IF(ISERROR(VLOOKUP(CV55,'環境依存文字（電子入札利用不可）'!$A:$A,1,FALSE))=TRUE,IF(SUBSTITUTE(CV55,"　","")="",0,IF($CV$3&lt;=CODE(CV55),IF(AND($DB$3&lt;=CODE(CV55),CODE(CV55)&lt;=$DD$3),0,IF(AND($DG$3&lt;=CODE(CV55),CODE(CV55)&lt;=$DI$3),0,1)),0)),1)</f>
        <v>0</v>
      </c>
    </row>
    <row r="56" spans="2:180" ht="24" customHeight="1" thickBot="1">
      <c r="B56" s="1451"/>
      <c r="C56" s="1428" t="str">
        <f>+IF(入力シート!F229="","",入力シート!F229)</f>
        <v/>
      </c>
      <c r="D56" s="1428"/>
      <c r="E56" s="1428"/>
      <c r="F56" s="1428"/>
      <c r="G56" s="1428"/>
      <c r="H56" s="1428"/>
      <c r="I56" s="1428"/>
      <c r="J56" s="1428"/>
      <c r="K56" s="362" t="str">
        <f>+IF(入力シート!J229="","",入力シート!J229)</f>
        <v/>
      </c>
      <c r="L56" s="1429" t="str">
        <f>+MID(入力シート!$BI229,入力シート!BI$182,1)</f>
        <v/>
      </c>
      <c r="M56" s="1430"/>
      <c r="N56" s="1431" t="str">
        <f>+MID(入力シート!$BI229,入力シート!BK$182,1)</f>
        <v/>
      </c>
      <c r="O56" s="1432"/>
      <c r="P56" s="1432" t="str">
        <f>+MID(入力シート!$BI229,入力シート!BM$182,1)</f>
        <v/>
      </c>
      <c r="Q56" s="1432"/>
      <c r="R56" s="1433" t="str">
        <f>+MID(入力シート!$BI229,入力シート!BO$182,1)</f>
        <v/>
      </c>
      <c r="S56" s="1434"/>
      <c r="T56" s="1429" t="str">
        <f>+MID(入力シート!$BI229,入力シート!BQ$182,1)</f>
        <v/>
      </c>
      <c r="U56" s="1430"/>
      <c r="V56" s="584" t="str">
        <f>+IF(入力シート!$Q229="","",MID(TEXT(入力シート!$Q229,"00000#"),入力シート!BI$183,1))</f>
        <v/>
      </c>
      <c r="W56" s="585" t="str">
        <f>+IF(入力シート!$Q229="","",MID(TEXT(入力シート!$Q229,"00000#"),入力シート!BJ$183,1))</f>
        <v/>
      </c>
      <c r="X56" s="585" t="str">
        <f>+IF(入力シート!$Q229="","",MID(TEXT(入力シート!$Q229,"00000#"),入力シート!BK$183,1))</f>
        <v/>
      </c>
      <c r="Y56" s="585" t="str">
        <f>+IF(入力シート!$Q229="","",MID(TEXT(入力シート!$Q229,"00000#"),入力シート!BL$183,1))</f>
        <v/>
      </c>
      <c r="Z56" s="585" t="str">
        <f>+IF(入力シート!$Q229="","",MID(TEXT(入力シート!$Q229,"00000#"),入力シート!BM$183,1))</f>
        <v/>
      </c>
      <c r="AA56" s="586" t="str">
        <f>+IF(入力シート!$Q229="","",MID(TEXT(入力シート!$Q229,"00000#"),入力シート!BN$183,1))</f>
        <v/>
      </c>
      <c r="AB56" s="1424" t="str">
        <f>+IF(入力シート!$S228="","",MID(入力シート!$S228,入力シート!CS$181,1))</f>
        <v/>
      </c>
      <c r="AC56" s="1421"/>
      <c r="AD56" s="1421" t="str">
        <f>+IF(入力シート!$S228="","",MID(入力シート!$S228,入力シート!CU$181,1))</f>
        <v/>
      </c>
      <c r="AE56" s="1421"/>
      <c r="AF56" s="1421" t="str">
        <f>+IF(入力シート!$S228="","",MID(入力シート!$S228,入力シート!CW$181,1))</f>
        <v/>
      </c>
      <c r="AG56" s="1421"/>
      <c r="AH56" s="1421" t="str">
        <f>+IF(入力シート!$S228="","",MID(入力シート!$S228,入力シート!CY$181,1))</f>
        <v/>
      </c>
      <c r="AI56" s="1421"/>
      <c r="AJ56" s="1421" t="str">
        <f>+IF(入力シート!$S228="","",MID(入力シート!$S228,入力シート!DA$181,1))</f>
        <v/>
      </c>
      <c r="AK56" s="1421"/>
      <c r="AL56" s="1421" t="str">
        <f>+IF(入力シート!$S228="","",MID(入力シート!$S228,入力シート!DC$181,1))</f>
        <v/>
      </c>
      <c r="AM56" s="1421"/>
      <c r="AN56" s="1421" t="str">
        <f>+IF(入力シート!$S228="","",MID(入力シート!$S228,入力シート!DE$181,1))</f>
        <v/>
      </c>
      <c r="AO56" s="1421"/>
      <c r="AP56" s="1421" t="str">
        <f>+IF(入力シート!$S228="","",MID(入力シート!$S228,入力シート!DG$181,1))</f>
        <v/>
      </c>
      <c r="AQ56" s="1421"/>
      <c r="AR56" s="1421" t="str">
        <f>+IF(入力シート!$S228="","",MID(入力シート!$S228,入力シート!DI$181,1))</f>
        <v/>
      </c>
      <c r="AS56" s="1421"/>
      <c r="AT56" s="1421" t="str">
        <f>+IF(入力シート!$S228="","",MID(入力シート!$S228,入力シート!DK$181,1))</f>
        <v/>
      </c>
      <c r="AU56" s="1421"/>
      <c r="AV56" s="1421" t="str">
        <f>+IF(入力シート!$S228="","",MID(入力シート!$S228,入力シート!DM$181,1))</f>
        <v/>
      </c>
      <c r="AW56" s="1421"/>
      <c r="AX56" s="1421" t="str">
        <f>+IF(入力シート!$S228="","",MID(入力シート!$S228,入力シート!DO$181,1))</f>
        <v/>
      </c>
      <c r="AY56" s="1421"/>
      <c r="AZ56" s="1421" t="str">
        <f>+IF(入力シート!$S228="","",MID(入力シート!$S228,入力シート!DQ$181,1))</f>
        <v/>
      </c>
      <c r="BA56" s="1421"/>
      <c r="BB56" s="1421" t="str">
        <f>+IF(入力シート!$S228="","",MID(入力シート!$S228,入力シート!DS$181,1))</f>
        <v/>
      </c>
      <c r="BC56" s="1421"/>
      <c r="BD56" s="1421" t="str">
        <f>+IF(入力シート!$S228="","",MID(入力シート!$S228,入力シート!DU$181,1))</f>
        <v/>
      </c>
      <c r="BE56" s="1421"/>
      <c r="BF56" s="1421" t="str">
        <f>+IF(入力シート!$S228="","",MID(入力シート!$S228,入力シート!DW$181,1))</f>
        <v/>
      </c>
      <c r="BG56" s="1421"/>
      <c r="BH56" s="1421" t="str">
        <f>+IF(入力シート!$S228="","",MID(入力シート!$S228,入力シート!DY$181,1))</f>
        <v/>
      </c>
      <c r="BI56" s="1421"/>
      <c r="BJ56" s="1422" t="str">
        <f>+IF(入力シート!$S228="","",MID(入力シート!$S228,入力シート!EA$181,1))</f>
        <v/>
      </c>
      <c r="BK56" s="1423"/>
      <c r="BL56" s="1417" t="str">
        <f>+IF(入力シート!$BJ228="","",MID(入力シート!$BJ228,入力シート!BI$181,1))</f>
        <v>　</v>
      </c>
      <c r="BM56" s="1418"/>
      <c r="BN56" s="1413" t="str">
        <f>+IF(入力シート!$BJ228="","",MID(入力シート!$BJ228,入力シート!BK$181,1))</f>
        <v/>
      </c>
      <c r="BO56" s="1414"/>
      <c r="BP56" s="1419" t="str">
        <f>+IF(入力シート!$BJ228="","",MID(入力シート!$BJ228,入力シート!BM$181,1))</f>
        <v/>
      </c>
      <c r="BQ56" s="1420"/>
      <c r="BR56" s="1413" t="str">
        <f>+IF(入力シート!$BJ228="","",MID(入力シート!$BJ228,入力シート!BO$181,1))</f>
        <v/>
      </c>
      <c r="BS56" s="1414"/>
      <c r="BT56" s="1413" t="str">
        <f>+IF(入力シート!$BJ228="","",MID(入力シート!$BJ228,入力シート!BQ$181,1))</f>
        <v/>
      </c>
      <c r="BU56" s="1414"/>
      <c r="BV56" s="1419" t="str">
        <f>+IF(入力シート!$BJ228="","",MID(入力シート!$BJ228,入力シート!BS$181,1))</f>
        <v/>
      </c>
      <c r="BW56" s="1420"/>
      <c r="BX56" s="1413" t="str">
        <f>+IF(入力シート!$BJ228="","",MID(入力シート!$BJ228,入力シート!BU$181,1))</f>
        <v/>
      </c>
      <c r="BY56" s="1414"/>
      <c r="BZ56" s="1413" t="str">
        <f>+IF(入力シート!$BJ228="","",MID(入力シート!$BJ228,入力シート!BW$181,1))</f>
        <v/>
      </c>
      <c r="CA56" s="1414"/>
      <c r="CB56" s="1413" t="str">
        <f>+IF(入力シート!$BJ228="","",MID(入力シート!$BJ228,入力シート!BY$181,1))</f>
        <v/>
      </c>
      <c r="CC56" s="1414"/>
      <c r="CD56" s="1413" t="str">
        <f>+IF(入力シート!$BJ228="","",MID(入力シート!$BJ228,入力シート!CA$181,1))</f>
        <v/>
      </c>
      <c r="CE56" s="1414"/>
      <c r="CF56" s="1413" t="str">
        <f>+IF(入力シート!$BJ228="","",MID(入力シート!$BJ228,入力シート!CC$181,1))</f>
        <v/>
      </c>
      <c r="CG56" s="1414"/>
      <c r="CH56" s="1415" t="str">
        <f>+IF(入力シート!$BJ228="","",MID(入力シート!$BJ228,入力シート!CE$181,1))</f>
        <v/>
      </c>
      <c r="CI56" s="1416"/>
      <c r="CJ56" s="1458" t="str">
        <f>+IF(入力シート!$AK228="","",MID(入力シート!$AK228,入力シート!BI$181,1))</f>
        <v/>
      </c>
      <c r="CK56" s="1410"/>
      <c r="CL56" s="1398" t="str">
        <f>+IF(入力シート!$AK228="","",MID(入力シート!$AK228,入力シート!BK$181,1))</f>
        <v/>
      </c>
      <c r="CM56" s="1412"/>
      <c r="CN56" s="1398" t="str">
        <f>+IF(入力シート!$AK228="","",MID(入力シート!$AK228,入力シート!BM$181,1))</f>
        <v/>
      </c>
      <c r="CO56" s="1412"/>
      <c r="CP56" s="1398" t="str">
        <f>+IF(入力シート!$AK228="","",MID(入力シート!$AK228,入力シート!BO$181,1))</f>
        <v/>
      </c>
      <c r="CQ56" s="1412"/>
      <c r="CR56" s="1398" t="str">
        <f>+IF(入力シート!$AK228="","",MID(入力シート!$AK228,入力シート!BQ$181,1))</f>
        <v/>
      </c>
      <c r="CS56" s="1412"/>
      <c r="CT56" s="1398" t="str">
        <f>+IF(入力シート!$AK228="","",MID(入力シート!$AK228,入力シート!BS$181,1))</f>
        <v/>
      </c>
      <c r="CU56" s="1412"/>
      <c r="CV56" s="1398" t="str">
        <f>+IF(入力シート!$AK228="","",MID(入力シート!$AK228,入力シート!BU$181,1))</f>
        <v/>
      </c>
      <c r="CW56" s="1399"/>
      <c r="DB56" s="436"/>
      <c r="DC56" s="436"/>
      <c r="DD56" s="436">
        <f>IF(ISERROR(VLOOKUP(AB56,'環境依存文字（電子入札利用不可）'!$A:$A,1,FALSE))=TRUE,IF(SUBSTITUTE(AB56,"　","")="",0,IF($CV$3&lt;=CODE(AB56),IF(AND($DB$3&lt;=CODE(AB56),CODE(AB56)&lt;=$DD$3),0,IF(AND($DG$3&lt;=CODE(AB56),CODE(AB56)&lt;=$DI$3),0,1)),0)),1)</f>
        <v>0</v>
      </c>
      <c r="DE56" s="436"/>
      <c r="DF56" s="436">
        <f>IF(ISERROR(VLOOKUP(AD56,'環境依存文字（電子入札利用不可）'!$A:$A,1,FALSE))=TRUE,IF(SUBSTITUTE(AD56,"　","")="",0,IF($CV$3&lt;=CODE(AD56),IF(AND($DB$3&lt;=CODE(AD56),CODE(AD56)&lt;=$DD$3),0,IF(AND($DG$3&lt;=CODE(AD56),CODE(AD56)&lt;=$DI$3),0,1)),0)),1)</f>
        <v>0</v>
      </c>
      <c r="DG56" s="436"/>
      <c r="DH56" s="436">
        <f>IF(ISERROR(VLOOKUP(AF56,'環境依存文字（電子入札利用不可）'!$A:$A,1,FALSE))=TRUE,IF(SUBSTITUTE(AF56,"　","")="",0,IF($CV$3&lt;=CODE(AF56),IF(AND($DB$3&lt;=CODE(AF56),CODE(AF56)&lt;=$DD$3),0,IF(AND($DG$3&lt;=CODE(AF56),CODE(AF56)&lt;=$DI$3),0,1)),0)),1)</f>
        <v>0</v>
      </c>
      <c r="DI56" s="436"/>
      <c r="DJ56" s="436">
        <f>IF(ISERROR(VLOOKUP(AH56,'環境依存文字（電子入札利用不可）'!$A:$A,1,FALSE))=TRUE,IF(SUBSTITUTE(AH56,"　","")="",0,IF($CV$3&lt;=CODE(AH56),IF(AND($DB$3&lt;=CODE(AH56),CODE(AH56)&lt;=$DD$3),0,IF(AND($DG$3&lt;=CODE(AH56),CODE(AH56)&lt;=$DI$3),0,1)),0)),1)</f>
        <v>0</v>
      </c>
      <c r="DK56" s="436"/>
      <c r="DL56" s="436">
        <f>IF(ISERROR(VLOOKUP(AJ56,'環境依存文字（電子入札利用不可）'!$A:$A,1,FALSE))=TRUE,IF(SUBSTITUTE(AJ56,"　","")="",0,IF($CV$3&lt;=CODE(AJ56),IF(AND($DB$3&lt;=CODE(AJ56),CODE(AJ56)&lt;=$DD$3),0,IF(AND($DG$3&lt;=CODE(AJ56),CODE(AJ56)&lt;=$DI$3),0,1)),0)),1)</f>
        <v>0</v>
      </c>
      <c r="DM56" s="436"/>
      <c r="DN56" s="436">
        <f>IF(ISERROR(VLOOKUP(AL56,'環境依存文字（電子入札利用不可）'!$A:$A,1,FALSE))=TRUE,IF(SUBSTITUTE(AL56,"　","")="",0,IF($CV$3&lt;=CODE(AL56),IF(AND($DB$3&lt;=CODE(AL56),CODE(AL56)&lt;=$DD$3),0,IF(AND($DG$3&lt;=CODE(AL56),CODE(AL56)&lt;=$DI$3),0,1)),0)),1)</f>
        <v>0</v>
      </c>
      <c r="DO56" s="436"/>
      <c r="DP56" s="436">
        <f>IF(ISERROR(VLOOKUP(AN56,'環境依存文字（電子入札利用不可）'!$A:$A,1,FALSE))=TRUE,IF(SUBSTITUTE(AN56,"　","")="",0,IF($CV$3&lt;=CODE(AN56),IF(AND($DB$3&lt;=CODE(AN56),CODE(AN56)&lt;=$DD$3),0,IF(AND($DG$3&lt;=CODE(AN56),CODE(AN56)&lt;=$DI$3),0,1)),0)),1)</f>
        <v>0</v>
      </c>
      <c r="DQ56" s="436"/>
      <c r="DR56" s="436">
        <f>IF(ISERROR(VLOOKUP(AP56,'環境依存文字（電子入札利用不可）'!$A:$A,1,FALSE))=TRUE,IF(SUBSTITUTE(AP56,"　","")="",0,IF($CV$3&lt;=CODE(AP56),IF(AND($DB$3&lt;=CODE(AP56),CODE(AP56)&lt;=$DD$3),0,IF(AND($DG$3&lt;=CODE(AP56),CODE(AP56)&lt;=$DI$3),0,1)),0)),1)</f>
        <v>0</v>
      </c>
      <c r="DS56" s="436"/>
      <c r="DT56" s="436">
        <f>IF(ISERROR(VLOOKUP(AR56,'環境依存文字（電子入札利用不可）'!$A:$A,1,FALSE))=TRUE,IF(SUBSTITUTE(AR56,"　","")="",0,IF($CV$3&lt;=CODE(AR56),IF(AND($DB$3&lt;=CODE(AR56),CODE(AR56)&lt;=$DD$3),0,IF(AND($DG$3&lt;=CODE(AR56),CODE(AR56)&lt;=$DI$3),0,1)),0)),1)</f>
        <v>0</v>
      </c>
      <c r="DU56" s="436"/>
      <c r="DV56" s="436">
        <f>IF(ISERROR(VLOOKUP(AT56,'環境依存文字（電子入札利用不可）'!$A:$A,1,FALSE))=TRUE,IF(SUBSTITUTE(AT56,"　","")="",0,IF($CV$3&lt;=CODE(AT56),IF(AND($DB$3&lt;=CODE(AT56),CODE(AT56)&lt;=$DD$3),0,IF(AND($DG$3&lt;=CODE(AT56),CODE(AT56)&lt;=$DI$3),0,1)),0)),1)</f>
        <v>0</v>
      </c>
      <c r="DW56" s="436"/>
      <c r="DX56" s="436">
        <f>IF(ISERROR(VLOOKUP(AV56,'環境依存文字（電子入札利用不可）'!$A:$A,1,FALSE))=TRUE,IF(SUBSTITUTE(AV56,"　","")="",0,IF($CV$3&lt;=CODE(AV56),IF(AND($DB$3&lt;=CODE(AV56),CODE(AV56)&lt;=$DD$3),0,IF(AND($DG$3&lt;=CODE(AV56),CODE(AV56)&lt;=$DI$3),0,1)),0)),1)</f>
        <v>0</v>
      </c>
      <c r="DY56" s="436"/>
      <c r="DZ56" s="436">
        <f>IF(ISERROR(VLOOKUP(AX56,'環境依存文字（電子入札利用不可）'!$A:$A,1,FALSE))=TRUE,IF(SUBSTITUTE(AX56,"　","")="",0,IF($CV$3&lt;=CODE(AX56),IF(AND($DB$3&lt;=CODE(AX56),CODE(AX56)&lt;=$DD$3),0,IF(AND($DG$3&lt;=CODE(AX56),CODE(AX56)&lt;=$DI$3),0,1)),0)),1)</f>
        <v>0</v>
      </c>
      <c r="EA56" s="436"/>
      <c r="EB56" s="436">
        <f>IF(ISERROR(VLOOKUP(AZ56,'環境依存文字（電子入札利用不可）'!$A:$A,1,FALSE))=TRUE,IF(SUBSTITUTE(AZ56,"　","")="",0,IF($CV$3&lt;=CODE(AZ56),IF(AND($DB$3&lt;=CODE(AZ56),CODE(AZ56)&lt;=$DD$3),0,IF(AND($DG$3&lt;=CODE(AZ56),CODE(AZ56)&lt;=$DI$3),0,1)),0)),1)</f>
        <v>0</v>
      </c>
      <c r="EC56" s="436"/>
      <c r="ED56" s="436">
        <f>IF(ISERROR(VLOOKUP(BB56,'環境依存文字（電子入札利用不可）'!$A:$A,1,FALSE))=TRUE,IF(SUBSTITUTE(BB56,"　","")="",0,IF($CV$3&lt;=CODE(BB56),IF(AND($DB$3&lt;=CODE(BB56),CODE(BB56)&lt;=$DD$3),0,IF(AND($DG$3&lt;=CODE(BB56),CODE(BB56)&lt;=$DI$3),0,1)),0)),1)</f>
        <v>0</v>
      </c>
      <c r="EE56" s="436"/>
      <c r="EF56" s="436">
        <f>IF(ISERROR(VLOOKUP(BD56,'環境依存文字（電子入札利用不可）'!$A:$A,1,FALSE))=TRUE,IF(SUBSTITUTE(BD56,"　","")="",0,IF($CV$3&lt;=CODE(BD56),IF(AND($DB$3&lt;=CODE(BD56),CODE(BD56)&lt;=$DD$3),0,IF(AND($DG$3&lt;=CODE(BD56),CODE(BD56)&lt;=$DI$3),0,1)),0)),1)</f>
        <v>0</v>
      </c>
      <c r="EG56" s="436"/>
      <c r="EH56" s="436">
        <f>IF(ISERROR(VLOOKUP(BF56,'環境依存文字（電子入札利用不可）'!$A:$A,1,FALSE))=TRUE,IF(SUBSTITUTE(BF56,"　","")="",0,IF($CV$3&lt;=CODE(BF56),IF(AND($DB$3&lt;=CODE(BF56),CODE(BF56)&lt;=$DD$3),0,IF(AND($DG$3&lt;=CODE(BF56),CODE(BF56)&lt;=$DI$3),0,1)),0)),1)</f>
        <v>0</v>
      </c>
      <c r="EI56" s="436"/>
      <c r="EJ56" s="436">
        <f>IF(ISERROR(VLOOKUP(BH56,'環境依存文字（電子入札利用不可）'!$A:$A,1,FALSE))=TRUE,IF(SUBSTITUTE(BH56,"　","")="",0,IF($CV$3&lt;=CODE(BH56),IF(AND($DB$3&lt;=CODE(BH56),CODE(BH56)&lt;=$DD$3),0,IF(AND($DG$3&lt;=CODE(BH56),CODE(BH56)&lt;=$DI$3),0,1)),0)),1)</f>
        <v>0</v>
      </c>
      <c r="EK56" s="436"/>
      <c r="EL56" s="436">
        <f>IF(ISERROR(VLOOKUP(BJ56,'環境依存文字（電子入札利用不可）'!$A:$A,1,FALSE))=TRUE,IF(SUBSTITUTE(BJ56,"　","")="",0,IF($CV$3&lt;=CODE(BJ56),IF(AND($DB$3&lt;=CODE(BJ56),CODE(BJ56)&lt;=$DD$3),0,IF(AND($DG$3&lt;=CODE(BJ56),CODE(BJ56)&lt;=$DI$3),0,1)),0)),1)</f>
        <v>0</v>
      </c>
      <c r="EM56" s="436"/>
      <c r="EN56" s="436">
        <f>IF(ISERROR(VLOOKUP(BL56,'環境依存文字（電子入札利用不可）'!$A:$A,1,FALSE))=TRUE,IF(SUBSTITUTE(BL56,"　","")="",0,IF($CV$3&lt;=CODE(BL56),IF(AND($DB$3&lt;=CODE(BL56),CODE(BL56)&lt;=$DD$3),0,IF(AND($DG$3&lt;=CODE(BL56),CODE(BL56)&lt;=$DI$3),0,1)),0)),1)</f>
        <v>0</v>
      </c>
      <c r="EO56" s="436"/>
      <c r="EP56" s="436">
        <f>IF(ISERROR(VLOOKUP(BN56,'環境依存文字（電子入札利用不可）'!$A:$A,1,FALSE))=TRUE,IF(SUBSTITUTE(BN56,"　","")="",0,IF($CV$3&lt;=CODE(BN56),IF(AND($DB$3&lt;=CODE(BN56),CODE(BN56)&lt;=$DD$3),0,IF(AND($DG$3&lt;=CODE(BN56),CODE(BN56)&lt;=$DI$3),0,1)),0)),1)</f>
        <v>0</v>
      </c>
      <c r="EQ56" s="436"/>
      <c r="ER56" s="436">
        <f>IF(ISERROR(VLOOKUP(BP56,'環境依存文字（電子入札利用不可）'!$A:$A,1,FALSE))=TRUE,IF(SUBSTITUTE(BP56,"　","")="",0,IF($CV$3&lt;=CODE(BP56),IF(AND($DB$3&lt;=CODE(BP56),CODE(BP56)&lt;=$DD$3),0,IF(AND($DG$3&lt;=CODE(BP56),CODE(BP56)&lt;=$DI$3),0,1)),0)),1)</f>
        <v>0</v>
      </c>
      <c r="ES56" s="436"/>
      <c r="ET56" s="436">
        <f>IF(ISERROR(VLOOKUP(BR56,'環境依存文字（電子入札利用不可）'!$A:$A,1,FALSE))=TRUE,IF(SUBSTITUTE(BR56,"　","")="",0,IF($CV$3&lt;=CODE(BR56),IF(AND($DB$3&lt;=CODE(BR56),CODE(BR56)&lt;=$DD$3),0,IF(AND($DG$3&lt;=CODE(BR56),CODE(BR56)&lt;=$DI$3),0,1)),0)),1)</f>
        <v>0</v>
      </c>
      <c r="EU56" s="436"/>
      <c r="EV56" s="436">
        <f>IF(ISERROR(VLOOKUP(BT56,'環境依存文字（電子入札利用不可）'!$A:$A,1,FALSE))=TRUE,IF(SUBSTITUTE(BT56,"　","")="",0,IF($CV$3&lt;=CODE(BT56),IF(AND($DB$3&lt;=CODE(BT56),CODE(BT56)&lt;=$DD$3),0,IF(AND($DG$3&lt;=CODE(BT56),CODE(BT56)&lt;=$DI$3),0,1)),0)),1)</f>
        <v>0</v>
      </c>
      <c r="EW56" s="436"/>
      <c r="EX56" s="436">
        <f>IF(ISERROR(VLOOKUP(BV56,'環境依存文字（電子入札利用不可）'!$A:$A,1,FALSE))=TRUE,IF(SUBSTITUTE(BV56,"　","")="",0,IF($CV$3&lt;=CODE(BV56),IF(AND($DB$3&lt;=CODE(BV56),CODE(BV56)&lt;=$DD$3),0,IF(AND($DG$3&lt;=CODE(BV56),CODE(BV56)&lt;=$DI$3),0,1)),0)),1)</f>
        <v>0</v>
      </c>
      <c r="EY56" s="436"/>
      <c r="EZ56" s="436">
        <f>IF(ISERROR(VLOOKUP(BX56,'環境依存文字（電子入札利用不可）'!$A:$A,1,FALSE))=TRUE,IF(SUBSTITUTE(BX56,"　","")="",0,IF($CV$3&lt;=CODE(BX56),IF(AND($DB$3&lt;=CODE(BX56),CODE(BX56)&lt;=$DD$3),0,IF(AND($DG$3&lt;=CODE(BX56),CODE(BX56)&lt;=$DI$3),0,1)),0)),1)</f>
        <v>0</v>
      </c>
      <c r="FA56" s="436"/>
      <c r="FB56" s="436">
        <f>IF(ISERROR(VLOOKUP(BZ56,'環境依存文字（電子入札利用不可）'!$A:$A,1,FALSE))=TRUE,IF(SUBSTITUTE(BZ56,"　","")="",0,IF($CV$3&lt;=CODE(BZ56),IF(AND($DB$3&lt;=CODE(BZ56),CODE(BZ56)&lt;=$DD$3),0,IF(AND($DG$3&lt;=CODE(BZ56),CODE(BZ56)&lt;=$DI$3),0,1)),0)),1)</f>
        <v>0</v>
      </c>
      <c r="FC56" s="436"/>
      <c r="FD56" s="436">
        <f>IF(ISERROR(VLOOKUP(CB56,'環境依存文字（電子入札利用不可）'!$A:$A,1,FALSE))=TRUE,IF(SUBSTITUTE(CB56,"　","")="",0,IF($CV$3&lt;=CODE(CB56),IF(AND($DB$3&lt;=CODE(CB56),CODE(CB56)&lt;=$DD$3),0,IF(AND($DG$3&lt;=CODE(CB56),CODE(CB56)&lt;=$DI$3),0,1)),0)),1)</f>
        <v>0</v>
      </c>
      <c r="FE56" s="436"/>
      <c r="FF56" s="436">
        <f>IF(ISERROR(VLOOKUP(CD56,'環境依存文字（電子入札利用不可）'!$A:$A,1,FALSE))=TRUE,IF(SUBSTITUTE(CD56,"　","")="",0,IF($CV$3&lt;=CODE(CD56),IF(AND($DB$3&lt;=CODE(CD56),CODE(CD56)&lt;=$DD$3),0,IF(AND($DG$3&lt;=CODE(CD56),CODE(CD56)&lt;=$DI$3),0,1)),0)),1)</f>
        <v>0</v>
      </c>
      <c r="FG56" s="436"/>
      <c r="FH56" s="436">
        <f>IF(ISERROR(VLOOKUP(CF56,'環境依存文字（電子入札利用不可）'!$A:$A,1,FALSE))=TRUE,IF(SUBSTITUTE(CF56,"　","")="",0,IF($CV$3&lt;=CODE(CF56),IF(AND($DB$3&lt;=CODE(CF56),CODE(CF56)&lt;=$DD$3),0,IF(AND($DG$3&lt;=CODE(CF56),CODE(CF56)&lt;=$DI$3),0,1)),0)),1)</f>
        <v>0</v>
      </c>
      <c r="FI56" s="436"/>
      <c r="FJ56" s="436">
        <f>IF(ISERROR(VLOOKUP(CH56,'環境依存文字（電子入札利用不可）'!$A:$A,1,FALSE))=TRUE,IF(SUBSTITUTE(CH56,"　","")="",0,IF($CV$3&lt;=CODE(CH56),IF(AND($DB$3&lt;=CODE(CH56),CODE(CH56)&lt;=$DD$3),0,IF(AND($DG$3&lt;=CODE(CH56),CODE(CH56)&lt;=$DI$3),0,1)),0)),1)</f>
        <v>0</v>
      </c>
      <c r="FK56" s="436"/>
      <c r="FL56" s="436">
        <f>IF(ISERROR(VLOOKUP(CJ56,'環境依存文字（電子入札利用不可）'!$A:$A,1,FALSE))=TRUE,IF(SUBSTITUTE(CJ56,"　","")="",0,IF($CV$3&lt;=CODE(CJ56),IF(AND($DB$3&lt;=CODE(CJ56),CODE(CJ56)&lt;=$DD$3),0,IF(AND($DG$3&lt;=CODE(CJ56),CODE(CJ56)&lt;=$DI$3),0,1)),0)),1)</f>
        <v>0</v>
      </c>
      <c r="FM56" s="436"/>
      <c r="FN56" s="436">
        <f>IF(ISERROR(VLOOKUP(CL56,'環境依存文字（電子入札利用不可）'!$A:$A,1,FALSE))=TRUE,IF(SUBSTITUTE(CL56,"　","")="",0,IF($CV$3&lt;=CODE(CL56),IF(AND($DB$3&lt;=CODE(CL56),CODE(CL56)&lt;=$DD$3),0,IF(AND($DG$3&lt;=CODE(CL56),CODE(CL56)&lt;=$DI$3),0,1)),0)),1)</f>
        <v>0</v>
      </c>
      <c r="FO56" s="436"/>
      <c r="FP56" s="436">
        <f>IF(ISERROR(VLOOKUP(CN56,'環境依存文字（電子入札利用不可）'!$A:$A,1,FALSE))=TRUE,IF(SUBSTITUTE(CN56,"　","")="",0,IF($CV$3&lt;=CODE(CN56),IF(AND($DB$3&lt;=CODE(CN56),CODE(CN56)&lt;=$DD$3),0,IF(AND($DG$3&lt;=CODE(CN56),CODE(CN56)&lt;=$DI$3),0,1)),0)),1)</f>
        <v>0</v>
      </c>
      <c r="FR56" s="436">
        <f>IF(ISERROR(VLOOKUP(CP56,'環境依存文字（電子入札利用不可）'!$A:$A,1,FALSE))=TRUE,IF(SUBSTITUTE(CP56,"　","")="",0,IF($CV$3&lt;=CODE(CP56),IF(AND($DB$3&lt;=CODE(CP56),CODE(CP56)&lt;=$DD$3),0,IF(AND($DG$3&lt;=CODE(CP56),CODE(CP56)&lt;=$DI$3),0,1)),0)),1)</f>
        <v>0</v>
      </c>
      <c r="FT56" s="436">
        <f>IF(ISERROR(VLOOKUP(CR56,'環境依存文字（電子入札利用不可）'!$A:$A,1,FALSE))=TRUE,IF(SUBSTITUTE(CR56,"　","")="",0,IF($CV$3&lt;=CODE(CR56),IF(AND($DB$3&lt;=CODE(CR56),CODE(CR56)&lt;=$DD$3),0,IF(AND($DG$3&lt;=CODE(CR56),CODE(CR56)&lt;=$DI$3),0,1)),0)),1)</f>
        <v>0</v>
      </c>
      <c r="FV56" s="436">
        <f>IF(ISERROR(VLOOKUP(CT56,'環境依存文字（電子入札利用不可）'!$A:$A,1,FALSE))=TRUE,IF(SUBSTITUTE(CT56,"　","")="",0,IF($CV$3&lt;=CODE(CT56),IF(AND($DB$3&lt;=CODE(CT56),CODE(CT56)&lt;=$DD$3),0,IF(AND($DG$3&lt;=CODE(CT56),CODE(CT56)&lt;=$DI$3),0,1)),0)),1)</f>
        <v>0</v>
      </c>
      <c r="FX56" s="436">
        <f>IF(ISERROR(VLOOKUP(CV56,'環境依存文字（電子入札利用不可）'!$A:$A,1,FALSE))=TRUE,IF(SUBSTITUTE(CV56,"　","")="",0,IF($CV$3&lt;=CODE(CV56),IF(AND($DB$3&lt;=CODE(CV56),CODE(CV56)&lt;=$DD$3),0,IF(AND($DG$3&lt;=CODE(CV56),CODE(CV56)&lt;=$DI$3),0,1)),0)),1)</f>
        <v>0</v>
      </c>
    </row>
    <row r="57" spans="2:180" s="436" customFormat="1" ht="23.25" customHeight="1">
      <c r="B57" s="1450">
        <v>4</v>
      </c>
      <c r="C57" s="1452" t="str">
        <f>+IF(入力シート!F230="","",入力シート!F230)</f>
        <v/>
      </c>
      <c r="D57" s="1452"/>
      <c r="E57" s="1452"/>
      <c r="F57" s="1452"/>
      <c r="G57" s="1452"/>
      <c r="H57" s="1452"/>
      <c r="I57" s="1452"/>
      <c r="J57" s="1452"/>
      <c r="K57" s="361" t="str">
        <f>+IF(入力シート!J230="","",入力シート!J230)</f>
        <v/>
      </c>
      <c r="L57" s="1453" t="str">
        <f>+MID(入力シート!$BI230,入力シート!BI$182,1)</f>
        <v/>
      </c>
      <c r="M57" s="1454"/>
      <c r="N57" s="1455" t="str">
        <f>+MID(入力シート!$BI230,入力シート!BK$182,1)</f>
        <v/>
      </c>
      <c r="O57" s="1456"/>
      <c r="P57" s="1457" t="str">
        <f>+MID(入力シート!$BI230,入力シート!BM$182,1)</f>
        <v/>
      </c>
      <c r="Q57" s="1457"/>
      <c r="R57" s="1448" t="str">
        <f>+MID(入力シート!$BI230,入力シート!BO$182,1)</f>
        <v/>
      </c>
      <c r="S57" s="1448"/>
      <c r="T57" s="1447" t="str">
        <f>+MID(入力シート!$BI230,入力シート!BQ$182,1)</f>
        <v/>
      </c>
      <c r="U57" s="1448"/>
      <c r="V57" s="587" t="str">
        <f>+IF(入力シート!$Q230="","",MID(TEXT(入力シート!$Q230,"00000#"),入力シート!BI$183,1))</f>
        <v/>
      </c>
      <c r="W57" s="579" t="str">
        <f>+IF(入力シート!$Q230="","",MID(TEXT(入力シート!$Q230,"00000#"),入力シート!BJ$183,1))</f>
        <v/>
      </c>
      <c r="X57" s="579" t="str">
        <f>+IF(入力シート!$Q230="","",MID(TEXT(入力シート!$Q230,"00000#"),入力シート!BK$183,1))</f>
        <v/>
      </c>
      <c r="Y57" s="579" t="str">
        <f>+IF(入力シート!$Q230="","",MID(TEXT(入力シート!$Q230,"00000#"),入力シート!BL$183,1))</f>
        <v/>
      </c>
      <c r="Z57" s="579" t="str">
        <f>+IF(入力シート!$Q230="","",MID(TEXT(入力シート!$Q230,"00000#"),入力シート!BM$183,1))</f>
        <v/>
      </c>
      <c r="AA57" s="580" t="str">
        <f>+IF(入力シート!$Q230="","",MID(TEXT(入力シート!$Q230,"00000#"),入力シート!BN$183,1))</f>
        <v/>
      </c>
      <c r="AB57" s="1449" t="str">
        <f>+IF(入力シート!$S230="","",MID(入力シート!$S230,入力シート!BI$181,1))</f>
        <v/>
      </c>
      <c r="AC57" s="1446"/>
      <c r="AD57" s="1446" t="str">
        <f>+IF(入力シート!$S230="","",MID(入力シート!$S230,入力シート!BK$181,1))</f>
        <v/>
      </c>
      <c r="AE57" s="1446"/>
      <c r="AF57" s="1446" t="str">
        <f>+IF(入力シート!$S230="","",MID(入力シート!$S230,入力シート!BM$181,1))</f>
        <v/>
      </c>
      <c r="AG57" s="1446"/>
      <c r="AH57" s="1446" t="str">
        <f>+IF(入力シート!$S230="","",MID(入力シート!$S230,入力シート!BO$181,1))</f>
        <v/>
      </c>
      <c r="AI57" s="1446"/>
      <c r="AJ57" s="1446" t="str">
        <f>+IF(入力シート!$S230="","",MID(入力シート!$S230,入力シート!BQ$181,1))</f>
        <v/>
      </c>
      <c r="AK57" s="1446"/>
      <c r="AL57" s="1446" t="str">
        <f>+IF(入力シート!$S230="","",MID(入力シート!$S230,入力シート!BS$181,1))</f>
        <v/>
      </c>
      <c r="AM57" s="1446"/>
      <c r="AN57" s="1446" t="str">
        <f>+IF(入力シート!$S230="","",MID(入力シート!$S230,入力シート!BU$181,1))</f>
        <v/>
      </c>
      <c r="AO57" s="1446"/>
      <c r="AP57" s="1446" t="str">
        <f>+IF(入力シート!$S230="","",MID(入力シート!$S230,入力シート!BW$181,1))</f>
        <v/>
      </c>
      <c r="AQ57" s="1446"/>
      <c r="AR57" s="1446" t="str">
        <f>+IF(入力シート!$S230="","",MID(入力シート!$S230,入力シート!BY$181,1))</f>
        <v/>
      </c>
      <c r="AS57" s="1446"/>
      <c r="AT57" s="1446" t="str">
        <f>+IF(入力シート!$S230="","",MID(入力シート!$S230,入力シート!CA$181,1))</f>
        <v/>
      </c>
      <c r="AU57" s="1446"/>
      <c r="AV57" s="1446" t="str">
        <f>+IF(入力シート!$S230="","",MID(入力シート!$S230,入力シート!CC$181,1))</f>
        <v/>
      </c>
      <c r="AW57" s="1446"/>
      <c r="AX57" s="1446" t="str">
        <f>+IF(入力シート!$S230="","",MID(入力シート!$S230,入力シート!CE$181,1))</f>
        <v/>
      </c>
      <c r="AY57" s="1446"/>
      <c r="AZ57" s="1446" t="str">
        <f>+IF(入力シート!$S230="","",MID(入力シート!$S230,入力シート!CG$181,1))</f>
        <v/>
      </c>
      <c r="BA57" s="1446"/>
      <c r="BB57" s="1446" t="str">
        <f>+IF(入力シート!$S230="","",MID(入力シート!$S230,入力シート!CI$181,1))</f>
        <v/>
      </c>
      <c r="BC57" s="1446"/>
      <c r="BD57" s="1446" t="str">
        <f>+IF(入力シート!$S230="","",MID(入力シート!$S230,入力シート!CK$181,1))</f>
        <v/>
      </c>
      <c r="BE57" s="1446"/>
      <c r="BF57" s="1446" t="str">
        <f>+IF(入力シート!$S230="","",MID(入力シート!$S230,入力シート!CM$181,1))</f>
        <v/>
      </c>
      <c r="BG57" s="1446"/>
      <c r="BH57" s="1446" t="str">
        <f>+IF(入力シート!$S230="","",MID(入力シート!$S230,入力シート!CO$181,1))</f>
        <v/>
      </c>
      <c r="BI57" s="1446"/>
      <c r="BJ57" s="1442" t="str">
        <f>+IF(入力シート!$S230="","",MID(入力シート!$S230,入力シート!CQ$181,1))</f>
        <v/>
      </c>
      <c r="BK57" s="1443"/>
      <c r="BL57" s="581" t="str">
        <f>+IF(入力シート!$AO230="","",MID(TEXT(入力シート!$AO230,"00#"),入力シート!BI$183,1))</f>
        <v/>
      </c>
      <c r="BM57" s="582" t="str">
        <f>+IF(入力シート!$AO230="","",MID(TEXT(入力シート!$AO230,"00#"),入力シート!BJ$183,1))</f>
        <v/>
      </c>
      <c r="BN57" s="582" t="str">
        <f>+IF(入力シート!$AO230="","",MID(TEXT(入力シート!$AO230,"00#"),入力シート!BK$183,1))</f>
        <v/>
      </c>
      <c r="BO57" s="583" t="s">
        <v>34</v>
      </c>
      <c r="BP57" s="582" t="str">
        <f>+IF(入力シート!$AR230="","",MID(TEXT(入力シート!$AR230,"000#"),入力シート!BI$183,1))</f>
        <v/>
      </c>
      <c r="BQ57" s="582" t="str">
        <f>+IF(入力シート!$AR230="","",MID(TEXT(入力シート!$AR230,"000#"),入力シート!BJ$183,1))</f>
        <v/>
      </c>
      <c r="BR57" s="582" t="str">
        <f>+IF(入力シート!$AR230="","",MID(TEXT(入力シート!$AR230,"000#"),入力シート!BK$183,1))</f>
        <v/>
      </c>
      <c r="BS57" s="582" t="str">
        <f>+IF(入力シート!$AR230="","",MID(TEXT(入力シート!$AR230,"000#"),入力シート!BL$183,1))</f>
        <v/>
      </c>
      <c r="BT57" s="1444" t="str">
        <f>+IF(入力シート!$AT230="","",MID(入力シート!$AT230,入力シート!BI$181,1))</f>
        <v/>
      </c>
      <c r="BU57" s="1445"/>
      <c r="BV57" s="1435" t="str">
        <f>+IF(入力シート!$AT230="","",MID(入力シート!$AT230,入力シート!BK$181,1))</f>
        <v/>
      </c>
      <c r="BW57" s="1436"/>
      <c r="BX57" s="1435" t="str">
        <f>+IF(入力シート!$AT230="","",MID(入力シート!$AT230,入力シート!BM$181,1))</f>
        <v/>
      </c>
      <c r="BY57" s="1436"/>
      <c r="BZ57" s="1437" t="str">
        <f>+IF(入力シート!$AT230="","",MID(入力シート!$AT230,入力シート!BO$181,1))</f>
        <v/>
      </c>
      <c r="CA57" s="1438"/>
      <c r="CB57" s="1435" t="str">
        <f>+IF(入力シート!$AT230="","",MID(入力シート!$AT230,入力シート!BQ$181,1))</f>
        <v/>
      </c>
      <c r="CC57" s="1436"/>
      <c r="CD57" s="1435" t="str">
        <f>+IF(入力シート!$AT230="","",MID(入力シート!$AT230,入力シート!BS$181,1))</f>
        <v/>
      </c>
      <c r="CE57" s="1436"/>
      <c r="CF57" s="1437" t="str">
        <f>+IF(入力シート!$AT230="","",MID(入力シート!$AT230,入力シート!BU$181,1))</f>
        <v/>
      </c>
      <c r="CG57" s="1438"/>
      <c r="CH57" s="1435" t="str">
        <f>+IF(入力シート!$AT230="","",MID(入力シート!$AT230,入力シート!BW$181,1))</f>
        <v/>
      </c>
      <c r="CI57" s="1439"/>
      <c r="CJ57" s="1440" t="str">
        <f>+IF(入力シート!$AG230="","",MID(入力シート!$AG230,入力シート!BI$181,1))</f>
        <v/>
      </c>
      <c r="CK57" s="1441"/>
      <c r="CL57" s="1425" t="str">
        <f>+IF(入力シート!$AG230="","",MID(入力シート!$AG230,入力シート!BK$181,1))</f>
        <v/>
      </c>
      <c r="CM57" s="1426"/>
      <c r="CN57" s="1425" t="str">
        <f>+IF(入力シート!$AG230="","",MID(入力シート!$AG230,入力シート!BM$181,1))</f>
        <v/>
      </c>
      <c r="CO57" s="1426"/>
      <c r="CP57" s="1425" t="str">
        <f>+IF(入力シート!$AG230="","",MID(入力シート!$AG230,入力シート!BO$181,1))</f>
        <v/>
      </c>
      <c r="CQ57" s="1426"/>
      <c r="CR57" s="1425" t="str">
        <f>+IF(入力シート!$AG230="","",MID(入力シート!$AG230,入力シート!BQ$181,1))</f>
        <v/>
      </c>
      <c r="CS57" s="1426"/>
      <c r="CT57" s="1425" t="str">
        <f>+IF(入力シート!$AG230="","",MID(入力シート!$AG230,入力シート!BS$181,1))</f>
        <v/>
      </c>
      <c r="CU57" s="1426"/>
      <c r="CV57" s="1425" t="str">
        <f>+IF(入力シート!$AG230="","",MID(入力シート!$AG230,入力シート!BU$181,1))</f>
        <v/>
      </c>
      <c r="CW57" s="1427"/>
      <c r="CX57" s="606"/>
      <c r="CY57" s="606"/>
      <c r="CZ57" s="606"/>
      <c r="DA57" s="606"/>
      <c r="DB57" s="643">
        <f>+SUM(DD57:FX58)</f>
        <v>0</v>
      </c>
      <c r="DD57" s="436">
        <f>IF(ISERROR(VLOOKUP(AB57,'環境依存文字（電子入札利用不可）'!$A:$A,1,FALSE))=TRUE,IF(SUBSTITUTE(AB57,"　","")="",0,IF($CV$3&lt;=CODE(AB57),IF(AND($DB$3&lt;=CODE(AB57),CODE(AB57)&lt;=$DD$3),0,IF(AND($DG$3&lt;=CODE(AB57),CODE(AB57)&lt;=$DI$3),0,1)),0)),1)</f>
        <v>0</v>
      </c>
      <c r="DF57" s="436">
        <f>IF(ISERROR(VLOOKUP(AD57,'環境依存文字（電子入札利用不可）'!$A:$A,1,FALSE))=TRUE,IF(SUBSTITUTE(AD57,"　","")="",0,IF($CV$3&lt;=CODE(AD57),IF(AND($DB$3&lt;=CODE(AD57),CODE(AD57)&lt;=$DD$3),0,IF(AND($DG$3&lt;=CODE(AD57),CODE(AD57)&lt;=$DI$3),0,1)),0)),1)</f>
        <v>0</v>
      </c>
      <c r="DH57" s="436">
        <f>IF(ISERROR(VLOOKUP(AF57,'環境依存文字（電子入札利用不可）'!$A:$A,1,FALSE))=TRUE,IF(SUBSTITUTE(AF57,"　","")="",0,IF($CV$3&lt;=CODE(AF57),IF(AND($DB$3&lt;=CODE(AF57),CODE(AF57)&lt;=$DD$3),0,IF(AND($DG$3&lt;=CODE(AF57),CODE(AF57)&lt;=$DI$3),0,1)),0)),1)</f>
        <v>0</v>
      </c>
      <c r="DJ57" s="436">
        <f>IF(ISERROR(VLOOKUP(AH57,'環境依存文字（電子入札利用不可）'!$A:$A,1,FALSE))=TRUE,IF(SUBSTITUTE(AH57,"　","")="",0,IF($CV$3&lt;=CODE(AH57),IF(AND($DB$3&lt;=CODE(AH57),CODE(AH57)&lt;=$DD$3),0,IF(AND($DG$3&lt;=CODE(AH57),CODE(AH57)&lt;=$DI$3),0,1)),0)),1)</f>
        <v>0</v>
      </c>
      <c r="DL57" s="436">
        <f>IF(ISERROR(VLOOKUP(AJ57,'環境依存文字（電子入札利用不可）'!$A:$A,1,FALSE))=TRUE,IF(SUBSTITUTE(AJ57,"　","")="",0,IF($CV$3&lt;=CODE(AJ57),IF(AND($DB$3&lt;=CODE(AJ57),CODE(AJ57)&lt;=$DD$3),0,IF(AND($DG$3&lt;=CODE(AJ57),CODE(AJ57)&lt;=$DI$3),0,1)),0)),1)</f>
        <v>0</v>
      </c>
      <c r="DN57" s="436">
        <f>IF(ISERROR(VLOOKUP(AL57,'環境依存文字（電子入札利用不可）'!$A:$A,1,FALSE))=TRUE,IF(SUBSTITUTE(AL57,"　","")="",0,IF($CV$3&lt;=CODE(AL57),IF(AND($DB$3&lt;=CODE(AL57),CODE(AL57)&lt;=$DD$3),0,IF(AND($DG$3&lt;=CODE(AL57),CODE(AL57)&lt;=$DI$3),0,1)),0)),1)</f>
        <v>0</v>
      </c>
      <c r="DP57" s="436">
        <f>IF(ISERROR(VLOOKUP(AN57,'環境依存文字（電子入札利用不可）'!$A:$A,1,FALSE))=TRUE,IF(SUBSTITUTE(AN57,"　","")="",0,IF($CV$3&lt;=CODE(AN57),IF(AND($DB$3&lt;=CODE(AN57),CODE(AN57)&lt;=$DD$3),0,IF(AND($DG$3&lt;=CODE(AN57),CODE(AN57)&lt;=$DI$3),0,1)),0)),1)</f>
        <v>0</v>
      </c>
      <c r="DR57" s="436">
        <f>IF(ISERROR(VLOOKUP(AP57,'環境依存文字（電子入札利用不可）'!$A:$A,1,FALSE))=TRUE,IF(SUBSTITUTE(AP57,"　","")="",0,IF($CV$3&lt;=CODE(AP57),IF(AND($DB$3&lt;=CODE(AP57),CODE(AP57)&lt;=$DD$3),0,IF(AND($DG$3&lt;=CODE(AP57),CODE(AP57)&lt;=$DI$3),0,1)),0)),1)</f>
        <v>0</v>
      </c>
      <c r="DT57" s="436">
        <f>IF(ISERROR(VLOOKUP(AR57,'環境依存文字（電子入札利用不可）'!$A:$A,1,FALSE))=TRUE,IF(SUBSTITUTE(AR57,"　","")="",0,IF($CV$3&lt;=CODE(AR57),IF(AND($DB$3&lt;=CODE(AR57),CODE(AR57)&lt;=$DD$3),0,IF(AND($DG$3&lt;=CODE(AR57),CODE(AR57)&lt;=$DI$3),0,1)),0)),1)</f>
        <v>0</v>
      </c>
      <c r="DV57" s="436">
        <f>IF(ISERROR(VLOOKUP(AT57,'環境依存文字（電子入札利用不可）'!$A:$A,1,FALSE))=TRUE,IF(SUBSTITUTE(AT57,"　","")="",0,IF($CV$3&lt;=CODE(AT57),IF(AND($DB$3&lt;=CODE(AT57),CODE(AT57)&lt;=$DD$3),0,IF(AND($DG$3&lt;=CODE(AT57),CODE(AT57)&lt;=$DI$3),0,1)),0)),1)</f>
        <v>0</v>
      </c>
      <c r="DX57" s="436">
        <f>IF(ISERROR(VLOOKUP(AV57,'環境依存文字（電子入札利用不可）'!$A:$A,1,FALSE))=TRUE,IF(SUBSTITUTE(AV57,"　","")="",0,IF($CV$3&lt;=CODE(AV57),IF(AND($DB$3&lt;=CODE(AV57),CODE(AV57)&lt;=$DD$3),0,IF(AND($DG$3&lt;=CODE(AV57),CODE(AV57)&lt;=$DI$3),0,1)),0)),1)</f>
        <v>0</v>
      </c>
      <c r="DZ57" s="436">
        <f>IF(ISERROR(VLOOKUP(AX57,'環境依存文字（電子入札利用不可）'!$A:$A,1,FALSE))=TRUE,IF(SUBSTITUTE(AX57,"　","")="",0,IF($CV$3&lt;=CODE(AX57),IF(AND($DB$3&lt;=CODE(AX57),CODE(AX57)&lt;=$DD$3),0,IF(AND($DG$3&lt;=CODE(AX57),CODE(AX57)&lt;=$DI$3),0,1)),0)),1)</f>
        <v>0</v>
      </c>
      <c r="EB57" s="436">
        <f>IF(ISERROR(VLOOKUP(AZ57,'環境依存文字（電子入札利用不可）'!$A:$A,1,FALSE))=TRUE,IF(SUBSTITUTE(AZ57,"　","")="",0,IF($CV$3&lt;=CODE(AZ57),IF(AND($DB$3&lt;=CODE(AZ57),CODE(AZ57)&lt;=$DD$3),0,IF(AND($DG$3&lt;=CODE(AZ57),CODE(AZ57)&lt;=$DI$3),0,1)),0)),1)</f>
        <v>0</v>
      </c>
      <c r="ED57" s="436">
        <f>IF(ISERROR(VLOOKUP(BB57,'環境依存文字（電子入札利用不可）'!$A:$A,1,FALSE))=TRUE,IF(SUBSTITUTE(BB57,"　","")="",0,IF($CV$3&lt;=CODE(BB57),IF(AND($DB$3&lt;=CODE(BB57),CODE(BB57)&lt;=$DD$3),0,IF(AND($DG$3&lt;=CODE(BB57),CODE(BB57)&lt;=$DI$3),0,1)),0)),1)</f>
        <v>0</v>
      </c>
      <c r="EF57" s="436">
        <f>IF(ISERROR(VLOOKUP(BD57,'環境依存文字（電子入札利用不可）'!$A:$A,1,FALSE))=TRUE,IF(SUBSTITUTE(BD57,"　","")="",0,IF($CV$3&lt;=CODE(BD57),IF(AND($DB$3&lt;=CODE(BD57),CODE(BD57)&lt;=$DD$3),0,IF(AND($DG$3&lt;=CODE(BD57),CODE(BD57)&lt;=$DI$3),0,1)),0)),1)</f>
        <v>0</v>
      </c>
      <c r="EH57" s="436">
        <f>IF(ISERROR(VLOOKUP(BF57,'環境依存文字（電子入札利用不可）'!$A:$A,1,FALSE))=TRUE,IF(SUBSTITUTE(BF57,"　","")="",0,IF($CV$3&lt;=CODE(BF57),IF(AND($DB$3&lt;=CODE(BF57),CODE(BF57)&lt;=$DD$3),0,IF(AND($DG$3&lt;=CODE(BF57),CODE(BF57)&lt;=$DI$3),0,1)),0)),1)</f>
        <v>0</v>
      </c>
      <c r="EJ57" s="436">
        <f>IF(ISERROR(VLOOKUP(BH57,'環境依存文字（電子入札利用不可）'!$A:$A,1,FALSE))=TRUE,IF(SUBSTITUTE(BH57,"　","")="",0,IF($CV$3&lt;=CODE(BH57),IF(AND($DB$3&lt;=CODE(BH57),CODE(BH57)&lt;=$DD$3),0,IF(AND($DG$3&lt;=CODE(BH57),CODE(BH57)&lt;=$DI$3),0,1)),0)),1)</f>
        <v>0</v>
      </c>
      <c r="EL57" s="436">
        <f>IF(ISERROR(VLOOKUP(BJ57,'環境依存文字（電子入札利用不可）'!$A:$A,1,FALSE))=TRUE,IF(SUBSTITUTE(BJ57,"　","")="",0,IF($CV$3&lt;=CODE(BJ57),IF(AND($DB$3&lt;=CODE(BJ57),CODE(BJ57)&lt;=$DD$3),0,IF(AND($DG$3&lt;=CODE(BJ57),CODE(BJ57)&lt;=$DI$3),0,1)),0)),1)</f>
        <v>0</v>
      </c>
      <c r="EN57" s="436">
        <f>IF(ISERROR(VLOOKUP(BT57,'環境依存文字（電子入札利用不可）'!$A:$A,1,FALSE))=TRUE,IF(SUBSTITUTE(BT57,"　","")="",0,IF($CV$3&lt;=CODE(BT57),IF(AND($DB$3&lt;=CODE(BT57),CODE(BT57)&lt;=$DD$3),0,IF(AND($DG$3&lt;=CODE(BT57),CODE(BT57)&lt;=$DI$3),0,1)),0)),1)</f>
        <v>0</v>
      </c>
      <c r="EP57" s="436">
        <f>IF(ISERROR(VLOOKUP(BV57,'環境依存文字（電子入札利用不可）'!$A:$A,1,FALSE))=TRUE,IF(SUBSTITUTE(BV57,"　","")="",0,IF($CV$3&lt;=CODE(BV57),IF(AND($DB$3&lt;=CODE(BV57),CODE(BV57)&lt;=$DD$3),0,IF(AND($DG$3&lt;=CODE(BV57),CODE(BV57)&lt;=$DI$3),0,1)),0)),1)</f>
        <v>0</v>
      </c>
      <c r="ER57" s="436">
        <f>IF(ISERROR(VLOOKUP(BX57,'環境依存文字（電子入札利用不可）'!$A:$A,1,FALSE))=TRUE,IF(SUBSTITUTE(BX57,"　","")="",0,IF($CV$3&lt;=CODE(BX57),IF(AND($DB$3&lt;=CODE(BX57),CODE(BX57)&lt;=$DD$3),0,IF(AND($DG$3&lt;=CODE(BX57),CODE(BX57)&lt;=$DI$3),0,1)),0)),1)</f>
        <v>0</v>
      </c>
      <c r="ET57" s="436">
        <f>IF(ISERROR(VLOOKUP(BZ57,'環境依存文字（電子入札利用不可）'!$A:$A,1,FALSE))=TRUE,IF(SUBSTITUTE(BZ57,"　","")="",0,IF($CV$3&lt;=CODE(BZ57),IF(AND($DB$3&lt;=CODE(BZ57),CODE(BZ57)&lt;=$DD$3),0,IF(AND($DG$3&lt;=CODE(BZ57),CODE(BZ57)&lt;=$DI$3),0,1)),0)),1)</f>
        <v>0</v>
      </c>
      <c r="EV57" s="436">
        <f>IF(ISERROR(VLOOKUP(CB57,'環境依存文字（電子入札利用不可）'!$A:$A,1,FALSE))=TRUE,IF(SUBSTITUTE(CB57,"　","")="",0,IF($CV$3&lt;=CODE(CB57),IF(AND($DB$3&lt;=CODE(CB57),CODE(CB57)&lt;=$DD$3),0,IF(AND($DG$3&lt;=CODE(CB57),CODE(CB57)&lt;=$DI$3),0,1)),0)),1)</f>
        <v>0</v>
      </c>
      <c r="EX57" s="436">
        <f>IF(ISERROR(VLOOKUP(CD57,'環境依存文字（電子入札利用不可）'!$A:$A,1,FALSE))=TRUE,IF(SUBSTITUTE(CD57,"　","")="",0,IF($CV$3&lt;=CODE(CD57),IF(AND($DB$3&lt;=CODE(CD57),CODE(CD57)&lt;=$DD$3),0,IF(AND($DG$3&lt;=CODE(CD57),CODE(CD57)&lt;=$DI$3),0,1)),0)),1)</f>
        <v>0</v>
      </c>
      <c r="EZ57" s="436">
        <f>IF(ISERROR(VLOOKUP(CF57,'環境依存文字（電子入札利用不可）'!$A:$A,1,FALSE))=TRUE,IF(SUBSTITUTE(CF57,"　","")="",0,IF($CV$3&lt;=CODE(CF57),IF(AND($DB$3&lt;=CODE(CF57),CODE(CF57)&lt;=$DD$3),0,IF(AND($DG$3&lt;=CODE(CF57),CODE(CF57)&lt;=$DI$3),0,1)),0)),1)</f>
        <v>0</v>
      </c>
      <c r="FB57" s="436">
        <f>IF(ISERROR(VLOOKUP(CH57,'環境依存文字（電子入札利用不可）'!$A:$A,1,FALSE))=TRUE,IF(SUBSTITUTE(CH57,"　","")="",0,IF($CV$3&lt;=CODE(CH57),IF(AND($DB$3&lt;=CODE(CH57),CODE(CH57)&lt;=$DD$3),0,IF(AND($DG$3&lt;=CODE(CH57),CODE(CH57)&lt;=$DI$3),0,1)),0)),1)</f>
        <v>0</v>
      </c>
      <c r="FD57" s="436">
        <f>IF(ISERROR(VLOOKUP(CJ57,'環境依存文字（電子入札利用不可）'!$A:$A,1,FALSE))=TRUE,IF(SUBSTITUTE(CJ57,"　","")="",0,IF($CV$3&lt;=CODE(CJ57),IF(AND($DB$3&lt;=CODE(CJ57),CODE(CJ57)&lt;=$DD$3),0,IF(AND($DG$3&lt;=CODE(CJ57),CODE(CJ57)&lt;=$DI$3),0,1)),0)),1)</f>
        <v>0</v>
      </c>
      <c r="FF57" s="436">
        <f>IF(ISERROR(VLOOKUP(CL57,'環境依存文字（電子入札利用不可）'!$A:$A,1,FALSE))=TRUE,IF(SUBSTITUTE(CL57,"　","")="",0,IF($CV$3&lt;=CODE(CL57),IF(AND($DB$3&lt;=CODE(CL57),CODE(CL57)&lt;=$DD$3),0,IF(AND($DG$3&lt;=CODE(CL57),CODE(CL57)&lt;=$DI$3),0,1)),0)),1)</f>
        <v>0</v>
      </c>
      <c r="FH57" s="436">
        <f>IF(ISERROR(VLOOKUP(CN57,'環境依存文字（電子入札利用不可）'!$A:$A,1,FALSE))=TRUE,IF(SUBSTITUTE(CN57,"　","")="",0,IF($CV$3&lt;=CODE(CN57),IF(AND($DB$3&lt;=CODE(CN57),CODE(CN57)&lt;=$DD$3),0,IF(AND($DG$3&lt;=CODE(CN57),CODE(CN57)&lt;=$DI$3),0,1)),0)),1)</f>
        <v>0</v>
      </c>
      <c r="FJ57" s="436">
        <f>IF(ISERROR(VLOOKUP(CP57,'環境依存文字（電子入札利用不可）'!$A:$A,1,FALSE))=TRUE,IF(SUBSTITUTE(CP57,"　","")="",0,IF($CV$3&lt;=CODE(CP57),IF(AND($DB$3&lt;=CODE(CP57),CODE(CP57)&lt;=$DD$3),0,IF(AND($DG$3&lt;=CODE(CP57),CODE(CP57)&lt;=$DI$3),0,1)),0)),1)</f>
        <v>0</v>
      </c>
      <c r="FL57" s="436">
        <f>IF(ISERROR(VLOOKUP(CR57,'環境依存文字（電子入札利用不可）'!$A:$A,1,FALSE))=TRUE,IF(SUBSTITUTE(CR57,"　","")="",0,IF($CV$3&lt;=CODE(CR57),IF(AND($DB$3&lt;=CODE(CR57),CODE(CR57)&lt;=$DD$3),0,IF(AND($DG$3&lt;=CODE(CR57),CODE(CR57)&lt;=$DI$3),0,1)),0)),1)</f>
        <v>0</v>
      </c>
      <c r="FN57" s="436">
        <f>IF(ISERROR(VLOOKUP(CT57,'環境依存文字（電子入札利用不可）'!$A:$A,1,FALSE))=TRUE,IF(SUBSTITUTE(CT57,"　","")="",0,IF($CV$3&lt;=CODE(CT57),IF(AND($DB$3&lt;=CODE(CT57),CODE(CT57)&lt;=$DD$3),0,IF(AND($DG$3&lt;=CODE(CT57),CODE(CT57)&lt;=$DI$3),0,1)),0)),1)</f>
        <v>0</v>
      </c>
      <c r="FP57" s="436">
        <f>IF(ISERROR(VLOOKUP(CV57,'環境依存文字（電子入札利用不可）'!$A:$A,1,FALSE))=TRUE,IF(SUBSTITUTE(CV57,"　","")="",0,IF($CV$3&lt;=CODE(CV57),IF(AND($DB$3&lt;=CODE(CV57),CODE(CV57)&lt;=$DD$3),0,IF(AND($DG$3&lt;=CODE(CV57),CODE(CV57)&lt;=$DI$3),0,1)),0)),1)</f>
        <v>0</v>
      </c>
    </row>
    <row r="58" spans="2:180" ht="24" customHeight="1" thickBot="1">
      <c r="B58" s="1451"/>
      <c r="C58" s="1428" t="str">
        <f>+IF(入力シート!F231="","",入力シート!F231)</f>
        <v/>
      </c>
      <c r="D58" s="1428"/>
      <c r="E58" s="1428"/>
      <c r="F58" s="1428"/>
      <c r="G58" s="1428"/>
      <c r="H58" s="1428"/>
      <c r="I58" s="1428"/>
      <c r="J58" s="1428"/>
      <c r="K58" s="362" t="str">
        <f>+IF(入力シート!J231="","",入力シート!J231)</f>
        <v/>
      </c>
      <c r="L58" s="1429" t="str">
        <f>+MID(入力シート!$BI231,入力シート!BI$182,1)</f>
        <v/>
      </c>
      <c r="M58" s="1430"/>
      <c r="N58" s="1431" t="str">
        <f>+MID(入力シート!$BI231,入力シート!BK$182,1)</f>
        <v/>
      </c>
      <c r="O58" s="1432"/>
      <c r="P58" s="1432" t="str">
        <f>+MID(入力シート!$BI231,入力シート!BM$182,1)</f>
        <v/>
      </c>
      <c r="Q58" s="1432"/>
      <c r="R58" s="1433" t="str">
        <f>+MID(入力シート!$BI231,入力シート!BO$182,1)</f>
        <v/>
      </c>
      <c r="S58" s="1434"/>
      <c r="T58" s="1429" t="str">
        <f>+MID(入力シート!$BI231,入力シート!BQ$182,1)</f>
        <v/>
      </c>
      <c r="U58" s="1430"/>
      <c r="V58" s="584" t="str">
        <f>+IF(入力シート!$Q231="","",MID(TEXT(入力シート!$Q231,"00000#"),入力シート!BI$183,1))</f>
        <v/>
      </c>
      <c r="W58" s="585" t="str">
        <f>+IF(入力シート!$Q231="","",MID(TEXT(入力シート!$Q231,"00000#"),入力シート!BJ$183,1))</f>
        <v/>
      </c>
      <c r="X58" s="585" t="str">
        <f>+IF(入力シート!$Q231="","",MID(TEXT(入力シート!$Q231,"00000#"),入力シート!BK$183,1))</f>
        <v/>
      </c>
      <c r="Y58" s="585" t="str">
        <f>+IF(入力シート!$Q231="","",MID(TEXT(入力シート!$Q231,"00000#"),入力シート!BL$183,1))</f>
        <v/>
      </c>
      <c r="Z58" s="585" t="str">
        <f>+IF(入力シート!$Q231="","",MID(TEXT(入力シート!$Q231,"00000#"),入力シート!BM$183,1))</f>
        <v/>
      </c>
      <c r="AA58" s="586" t="str">
        <f>+IF(入力シート!$Q231="","",MID(TEXT(入力シート!$Q231,"00000#"),入力シート!BN$183,1))</f>
        <v/>
      </c>
      <c r="AB58" s="1424" t="str">
        <f>+IF(入力シート!$S230="","",MID(入力シート!$S230,入力シート!CS$181,1))</f>
        <v/>
      </c>
      <c r="AC58" s="1421"/>
      <c r="AD58" s="1421" t="str">
        <f>+IF(入力シート!$S230="","",MID(入力シート!$S230,入力シート!CU$181,1))</f>
        <v/>
      </c>
      <c r="AE58" s="1421"/>
      <c r="AF58" s="1421" t="str">
        <f>+IF(入力シート!$S230="","",MID(入力シート!$S230,入力シート!CW$181,1))</f>
        <v/>
      </c>
      <c r="AG58" s="1421"/>
      <c r="AH58" s="1421" t="str">
        <f>+IF(入力シート!$S230="","",MID(入力シート!$S230,入力シート!CY$181,1))</f>
        <v/>
      </c>
      <c r="AI58" s="1421"/>
      <c r="AJ58" s="1421" t="str">
        <f>+IF(入力シート!$S230="","",MID(入力シート!$S230,入力シート!DA$181,1))</f>
        <v/>
      </c>
      <c r="AK58" s="1421"/>
      <c r="AL58" s="1421" t="str">
        <f>+IF(入力シート!$S230="","",MID(入力シート!$S230,入力シート!DC$181,1))</f>
        <v/>
      </c>
      <c r="AM58" s="1421"/>
      <c r="AN58" s="1421" t="str">
        <f>+IF(入力シート!$S230="","",MID(入力シート!$S230,入力シート!DE$181,1))</f>
        <v/>
      </c>
      <c r="AO58" s="1421"/>
      <c r="AP58" s="1421" t="str">
        <f>+IF(入力シート!$S230="","",MID(入力シート!$S230,入力シート!DG$181,1))</f>
        <v/>
      </c>
      <c r="AQ58" s="1421"/>
      <c r="AR58" s="1421" t="str">
        <f>+IF(入力シート!$S230="","",MID(入力シート!$S230,入力シート!DI$181,1))</f>
        <v/>
      </c>
      <c r="AS58" s="1421"/>
      <c r="AT58" s="1421" t="str">
        <f>+IF(入力シート!$S230="","",MID(入力シート!$S230,入力シート!DK$181,1))</f>
        <v/>
      </c>
      <c r="AU58" s="1421"/>
      <c r="AV58" s="1421" t="str">
        <f>+IF(入力シート!$S230="","",MID(入力シート!$S230,入力シート!DM$181,1))</f>
        <v/>
      </c>
      <c r="AW58" s="1421"/>
      <c r="AX58" s="1421" t="str">
        <f>+IF(入力シート!$S230="","",MID(入力シート!$S230,入力シート!DO$181,1))</f>
        <v/>
      </c>
      <c r="AY58" s="1421"/>
      <c r="AZ58" s="1421" t="str">
        <f>+IF(入力シート!$S230="","",MID(入力シート!$S230,入力シート!DQ$181,1))</f>
        <v/>
      </c>
      <c r="BA58" s="1421"/>
      <c r="BB58" s="1421" t="str">
        <f>+IF(入力シート!$S230="","",MID(入力シート!$S230,入力シート!DS$181,1))</f>
        <v/>
      </c>
      <c r="BC58" s="1421"/>
      <c r="BD58" s="1421" t="str">
        <f>+IF(入力シート!$S230="","",MID(入力シート!$S230,入力シート!DU$181,1))</f>
        <v/>
      </c>
      <c r="BE58" s="1421"/>
      <c r="BF58" s="1421" t="str">
        <f>+IF(入力シート!$S230="","",MID(入力シート!$S230,入力シート!DW$181,1))</f>
        <v/>
      </c>
      <c r="BG58" s="1421"/>
      <c r="BH58" s="1421" t="str">
        <f>+IF(入力シート!$S230="","",MID(入力シート!$S230,入力シート!DY$181,1))</f>
        <v/>
      </c>
      <c r="BI58" s="1421"/>
      <c r="BJ58" s="1422" t="str">
        <f>+IF(入力シート!$S230="","",MID(入力シート!$S230,入力シート!EA$181,1))</f>
        <v/>
      </c>
      <c r="BK58" s="1423"/>
      <c r="BL58" s="1417" t="str">
        <f>+IF(入力シート!$BJ230="","",MID(入力シート!$BJ230,入力シート!BI$181,1))</f>
        <v>　</v>
      </c>
      <c r="BM58" s="1418"/>
      <c r="BN58" s="1413" t="str">
        <f>+IF(入力シート!$BJ230="","",MID(入力シート!$BJ230,入力シート!BK$181,1))</f>
        <v/>
      </c>
      <c r="BO58" s="1414"/>
      <c r="BP58" s="1419" t="str">
        <f>+IF(入力シート!$BJ230="","",MID(入力シート!$BJ230,入力シート!BM$181,1))</f>
        <v/>
      </c>
      <c r="BQ58" s="1420"/>
      <c r="BR58" s="1413" t="str">
        <f>+IF(入力シート!$BJ230="","",MID(入力シート!$BJ230,入力シート!BO$181,1))</f>
        <v/>
      </c>
      <c r="BS58" s="1414"/>
      <c r="BT58" s="1413" t="str">
        <f>+IF(入力シート!$BJ230="","",MID(入力シート!$BJ230,入力シート!BQ$181,1))</f>
        <v/>
      </c>
      <c r="BU58" s="1414"/>
      <c r="BV58" s="1419" t="str">
        <f>+IF(入力シート!$BJ230="","",MID(入力シート!$BJ230,入力シート!BS$181,1))</f>
        <v/>
      </c>
      <c r="BW58" s="1420"/>
      <c r="BX58" s="1413" t="str">
        <f>+IF(入力シート!$BJ230="","",MID(入力シート!$BJ230,入力シート!BU$181,1))</f>
        <v/>
      </c>
      <c r="BY58" s="1414"/>
      <c r="BZ58" s="1413" t="str">
        <f>+IF(入力シート!$BJ230="","",MID(入力シート!$BJ230,入力シート!BW$181,1))</f>
        <v/>
      </c>
      <c r="CA58" s="1414"/>
      <c r="CB58" s="1413" t="str">
        <f>+IF(入力シート!$BJ230="","",MID(入力シート!$BJ230,入力シート!BY$181,1))</f>
        <v/>
      </c>
      <c r="CC58" s="1414"/>
      <c r="CD58" s="1413" t="str">
        <f>+IF(入力シート!$BJ230="","",MID(入力シート!$BJ230,入力シート!CA$181,1))</f>
        <v/>
      </c>
      <c r="CE58" s="1414"/>
      <c r="CF58" s="1413" t="str">
        <f>+IF(入力シート!$BJ230="","",MID(入力シート!$BJ230,入力シート!CC$181,1))</f>
        <v/>
      </c>
      <c r="CG58" s="1414"/>
      <c r="CH58" s="1415" t="str">
        <f>+IF(入力シート!$BJ230="","",MID(入力シート!$BJ230,入力シート!CE$181,1))</f>
        <v/>
      </c>
      <c r="CI58" s="1416"/>
      <c r="CJ58" s="1410" t="str">
        <f>+IF(入力シート!$AK230="","",MID(入力シート!$AK230,入力シート!BI$181,1))</f>
        <v/>
      </c>
      <c r="CK58" s="1411"/>
      <c r="CL58" s="1398" t="str">
        <f>+IF(入力シート!$AK230="","",MID(入力シート!$AK230,入力シート!BK$181,1))</f>
        <v/>
      </c>
      <c r="CM58" s="1412"/>
      <c r="CN58" s="1398" t="str">
        <f>+IF(入力シート!$AK230="","",MID(入力シート!$AK230,入力シート!BM$181,1))</f>
        <v/>
      </c>
      <c r="CO58" s="1412"/>
      <c r="CP58" s="1398" t="str">
        <f>+IF(入力シート!$AK230="","",MID(入力シート!$AK230,入力シート!BO$181,1))</f>
        <v/>
      </c>
      <c r="CQ58" s="1412"/>
      <c r="CR58" s="1398" t="str">
        <f>+IF(入力シート!$AK230="","",MID(入力シート!$AK230,入力シート!BQ$181,1))</f>
        <v/>
      </c>
      <c r="CS58" s="1412"/>
      <c r="CT58" s="1398" t="str">
        <f>+IF(入力シート!$AK230="","",MID(入力シート!$AK230,入力シート!BS$181,1))</f>
        <v/>
      </c>
      <c r="CU58" s="1412"/>
      <c r="CV58" s="1398" t="str">
        <f>+IF(入力シート!$AK230="","",MID(入力シート!$AK230,入力シート!BU$181,1))</f>
        <v/>
      </c>
      <c r="CW58" s="1399"/>
      <c r="DB58" s="436"/>
      <c r="DC58" s="436"/>
      <c r="DD58" s="436">
        <f>IF(ISERROR(VLOOKUP(AB58,'環境依存文字（電子入札利用不可）'!$A:$A,1,FALSE))=TRUE,IF(SUBSTITUTE(AB58,"　","")="",0,IF($CV$3&lt;=CODE(AB58),IF(AND($DB$3&lt;=CODE(AB58),CODE(AB58)&lt;=$DD$3),0,IF(AND($DG$3&lt;=CODE(AB58),CODE(AB58)&lt;=$DI$3),0,1)),0)),1)</f>
        <v>0</v>
      </c>
      <c r="DE58" s="436"/>
      <c r="DF58" s="436">
        <f>IF(ISERROR(VLOOKUP(AD58,'環境依存文字（電子入札利用不可）'!$A:$A,1,FALSE))=TRUE,IF(SUBSTITUTE(AD58,"　","")="",0,IF($CV$3&lt;=CODE(AD58),IF(AND($DB$3&lt;=CODE(AD58),CODE(AD58)&lt;=$DD$3),0,IF(AND($DG$3&lt;=CODE(AD58),CODE(AD58)&lt;=$DI$3),0,1)),0)),1)</f>
        <v>0</v>
      </c>
      <c r="DG58" s="436"/>
      <c r="DH58" s="436">
        <f>IF(ISERROR(VLOOKUP(AF58,'環境依存文字（電子入札利用不可）'!$A:$A,1,FALSE))=TRUE,IF(SUBSTITUTE(AF58,"　","")="",0,IF($CV$3&lt;=CODE(AF58),IF(AND($DB$3&lt;=CODE(AF58),CODE(AF58)&lt;=$DD$3),0,IF(AND($DG$3&lt;=CODE(AF58),CODE(AF58)&lt;=$DI$3),0,1)),0)),1)</f>
        <v>0</v>
      </c>
      <c r="DI58" s="436"/>
      <c r="DJ58" s="436">
        <f>IF(ISERROR(VLOOKUP(AH58,'環境依存文字（電子入札利用不可）'!$A:$A,1,FALSE))=TRUE,IF(SUBSTITUTE(AH58,"　","")="",0,IF($CV$3&lt;=CODE(AH58),IF(AND($DB$3&lt;=CODE(AH58),CODE(AH58)&lt;=$DD$3),0,IF(AND($DG$3&lt;=CODE(AH58),CODE(AH58)&lt;=$DI$3),0,1)),0)),1)</f>
        <v>0</v>
      </c>
      <c r="DK58" s="436"/>
      <c r="DL58" s="436">
        <f>IF(ISERROR(VLOOKUP(AJ58,'環境依存文字（電子入札利用不可）'!$A:$A,1,FALSE))=TRUE,IF(SUBSTITUTE(AJ58,"　","")="",0,IF($CV$3&lt;=CODE(AJ58),IF(AND($DB$3&lt;=CODE(AJ58),CODE(AJ58)&lt;=$DD$3),0,IF(AND($DG$3&lt;=CODE(AJ58),CODE(AJ58)&lt;=$DI$3),0,1)),0)),1)</f>
        <v>0</v>
      </c>
      <c r="DM58" s="436"/>
      <c r="DN58" s="436">
        <f>IF(ISERROR(VLOOKUP(AL58,'環境依存文字（電子入札利用不可）'!$A:$A,1,FALSE))=TRUE,IF(SUBSTITUTE(AL58,"　","")="",0,IF($CV$3&lt;=CODE(AL58),IF(AND($DB$3&lt;=CODE(AL58),CODE(AL58)&lt;=$DD$3),0,IF(AND($DG$3&lt;=CODE(AL58),CODE(AL58)&lt;=$DI$3),0,1)),0)),1)</f>
        <v>0</v>
      </c>
      <c r="DO58" s="436"/>
      <c r="DP58" s="436">
        <f>IF(ISERROR(VLOOKUP(AN58,'環境依存文字（電子入札利用不可）'!$A:$A,1,FALSE))=TRUE,IF(SUBSTITUTE(AN58,"　","")="",0,IF($CV$3&lt;=CODE(AN58),IF(AND($DB$3&lt;=CODE(AN58),CODE(AN58)&lt;=$DD$3),0,IF(AND($DG$3&lt;=CODE(AN58),CODE(AN58)&lt;=$DI$3),0,1)),0)),1)</f>
        <v>0</v>
      </c>
      <c r="DQ58" s="436"/>
      <c r="DR58" s="436">
        <f>IF(ISERROR(VLOOKUP(AP58,'環境依存文字（電子入札利用不可）'!$A:$A,1,FALSE))=TRUE,IF(SUBSTITUTE(AP58,"　","")="",0,IF($CV$3&lt;=CODE(AP58),IF(AND($DB$3&lt;=CODE(AP58),CODE(AP58)&lt;=$DD$3),0,IF(AND($DG$3&lt;=CODE(AP58),CODE(AP58)&lt;=$DI$3),0,1)),0)),1)</f>
        <v>0</v>
      </c>
      <c r="DS58" s="436"/>
      <c r="DT58" s="436">
        <f>IF(ISERROR(VLOOKUP(AR58,'環境依存文字（電子入札利用不可）'!$A:$A,1,FALSE))=TRUE,IF(SUBSTITUTE(AR58,"　","")="",0,IF($CV$3&lt;=CODE(AR58),IF(AND($DB$3&lt;=CODE(AR58),CODE(AR58)&lt;=$DD$3),0,IF(AND($DG$3&lt;=CODE(AR58),CODE(AR58)&lt;=$DI$3),0,1)),0)),1)</f>
        <v>0</v>
      </c>
      <c r="DU58" s="436"/>
      <c r="DV58" s="436">
        <f>IF(ISERROR(VLOOKUP(AT58,'環境依存文字（電子入札利用不可）'!$A:$A,1,FALSE))=TRUE,IF(SUBSTITUTE(AT58,"　","")="",0,IF($CV$3&lt;=CODE(AT58),IF(AND($DB$3&lt;=CODE(AT58),CODE(AT58)&lt;=$DD$3),0,IF(AND($DG$3&lt;=CODE(AT58),CODE(AT58)&lt;=$DI$3),0,1)),0)),1)</f>
        <v>0</v>
      </c>
      <c r="DW58" s="436"/>
      <c r="DX58" s="436">
        <f>IF(ISERROR(VLOOKUP(AV58,'環境依存文字（電子入札利用不可）'!$A:$A,1,FALSE))=TRUE,IF(SUBSTITUTE(AV58,"　","")="",0,IF($CV$3&lt;=CODE(AV58),IF(AND($DB$3&lt;=CODE(AV58),CODE(AV58)&lt;=$DD$3),0,IF(AND($DG$3&lt;=CODE(AV58),CODE(AV58)&lt;=$DI$3),0,1)),0)),1)</f>
        <v>0</v>
      </c>
      <c r="DY58" s="436"/>
      <c r="DZ58" s="436">
        <f>IF(ISERROR(VLOOKUP(AX58,'環境依存文字（電子入札利用不可）'!$A:$A,1,FALSE))=TRUE,IF(SUBSTITUTE(AX58,"　","")="",0,IF($CV$3&lt;=CODE(AX58),IF(AND($DB$3&lt;=CODE(AX58),CODE(AX58)&lt;=$DD$3),0,IF(AND($DG$3&lt;=CODE(AX58),CODE(AX58)&lt;=$DI$3),0,1)),0)),1)</f>
        <v>0</v>
      </c>
      <c r="EA58" s="436"/>
      <c r="EB58" s="436">
        <f>IF(ISERROR(VLOOKUP(AZ58,'環境依存文字（電子入札利用不可）'!$A:$A,1,FALSE))=TRUE,IF(SUBSTITUTE(AZ58,"　","")="",0,IF($CV$3&lt;=CODE(AZ58),IF(AND($DB$3&lt;=CODE(AZ58),CODE(AZ58)&lt;=$DD$3),0,IF(AND($DG$3&lt;=CODE(AZ58),CODE(AZ58)&lt;=$DI$3),0,1)),0)),1)</f>
        <v>0</v>
      </c>
      <c r="EC58" s="436"/>
      <c r="ED58" s="436">
        <f>IF(ISERROR(VLOOKUP(BB58,'環境依存文字（電子入札利用不可）'!$A:$A,1,FALSE))=TRUE,IF(SUBSTITUTE(BB58,"　","")="",0,IF($CV$3&lt;=CODE(BB58),IF(AND($DB$3&lt;=CODE(BB58),CODE(BB58)&lt;=$DD$3),0,IF(AND($DG$3&lt;=CODE(BB58),CODE(BB58)&lt;=$DI$3),0,1)),0)),1)</f>
        <v>0</v>
      </c>
      <c r="EE58" s="436"/>
      <c r="EF58" s="436">
        <f>IF(ISERROR(VLOOKUP(BD58,'環境依存文字（電子入札利用不可）'!$A:$A,1,FALSE))=TRUE,IF(SUBSTITUTE(BD58,"　","")="",0,IF($CV$3&lt;=CODE(BD58),IF(AND($DB$3&lt;=CODE(BD58),CODE(BD58)&lt;=$DD$3),0,IF(AND($DG$3&lt;=CODE(BD58),CODE(BD58)&lt;=$DI$3),0,1)),0)),1)</f>
        <v>0</v>
      </c>
      <c r="EG58" s="436"/>
      <c r="EH58" s="436">
        <f>IF(ISERROR(VLOOKUP(BF58,'環境依存文字（電子入札利用不可）'!$A:$A,1,FALSE))=TRUE,IF(SUBSTITUTE(BF58,"　","")="",0,IF($CV$3&lt;=CODE(BF58),IF(AND($DB$3&lt;=CODE(BF58),CODE(BF58)&lt;=$DD$3),0,IF(AND($DG$3&lt;=CODE(BF58),CODE(BF58)&lt;=$DI$3),0,1)),0)),1)</f>
        <v>0</v>
      </c>
      <c r="EI58" s="436"/>
      <c r="EJ58" s="436">
        <f>IF(ISERROR(VLOOKUP(BH58,'環境依存文字（電子入札利用不可）'!$A:$A,1,FALSE))=TRUE,IF(SUBSTITUTE(BH58,"　","")="",0,IF($CV$3&lt;=CODE(BH58),IF(AND($DB$3&lt;=CODE(BH58),CODE(BH58)&lt;=$DD$3),0,IF(AND($DG$3&lt;=CODE(BH58),CODE(BH58)&lt;=$DI$3),0,1)),0)),1)</f>
        <v>0</v>
      </c>
      <c r="EK58" s="436"/>
      <c r="EL58" s="436">
        <f>IF(ISERROR(VLOOKUP(BJ58,'環境依存文字（電子入札利用不可）'!$A:$A,1,FALSE))=TRUE,IF(SUBSTITUTE(BJ58,"　","")="",0,IF($CV$3&lt;=CODE(BJ58),IF(AND($DB$3&lt;=CODE(BJ58),CODE(BJ58)&lt;=$DD$3),0,IF(AND($DG$3&lt;=CODE(BJ58),CODE(BJ58)&lt;=$DI$3),0,1)),0)),1)</f>
        <v>0</v>
      </c>
      <c r="EM58" s="436"/>
      <c r="EN58" s="436">
        <f>IF(ISERROR(VLOOKUP(BL58,'環境依存文字（電子入札利用不可）'!$A:$A,1,FALSE))=TRUE,IF(SUBSTITUTE(BL58,"　","")="",0,IF($CV$3&lt;=CODE(BL58),IF(AND($DB$3&lt;=CODE(BL58),CODE(BL58)&lt;=$DD$3),0,IF(AND($DG$3&lt;=CODE(BL58),CODE(BL58)&lt;=$DI$3),0,1)),0)),1)</f>
        <v>0</v>
      </c>
      <c r="EO58" s="436"/>
      <c r="EP58" s="436">
        <f>IF(ISERROR(VLOOKUP(BN58,'環境依存文字（電子入札利用不可）'!$A:$A,1,FALSE))=TRUE,IF(SUBSTITUTE(BN58,"　","")="",0,IF($CV$3&lt;=CODE(BN58),IF(AND($DB$3&lt;=CODE(BN58),CODE(BN58)&lt;=$DD$3),0,IF(AND($DG$3&lt;=CODE(BN58),CODE(BN58)&lt;=$DI$3),0,1)),0)),1)</f>
        <v>0</v>
      </c>
      <c r="EQ58" s="436"/>
      <c r="ER58" s="436">
        <f>IF(ISERROR(VLOOKUP(BP58,'環境依存文字（電子入札利用不可）'!$A:$A,1,FALSE))=TRUE,IF(SUBSTITUTE(BP58,"　","")="",0,IF($CV$3&lt;=CODE(BP58),IF(AND($DB$3&lt;=CODE(BP58),CODE(BP58)&lt;=$DD$3),0,IF(AND($DG$3&lt;=CODE(BP58),CODE(BP58)&lt;=$DI$3),0,1)),0)),1)</f>
        <v>0</v>
      </c>
      <c r="ES58" s="436"/>
      <c r="ET58" s="436">
        <f>IF(ISERROR(VLOOKUP(BR58,'環境依存文字（電子入札利用不可）'!$A:$A,1,FALSE))=TRUE,IF(SUBSTITUTE(BR58,"　","")="",0,IF($CV$3&lt;=CODE(BR58),IF(AND($DB$3&lt;=CODE(BR58),CODE(BR58)&lt;=$DD$3),0,IF(AND($DG$3&lt;=CODE(BR58),CODE(BR58)&lt;=$DI$3),0,1)),0)),1)</f>
        <v>0</v>
      </c>
      <c r="EU58" s="436"/>
      <c r="EV58" s="436">
        <f>IF(ISERROR(VLOOKUP(BT58,'環境依存文字（電子入札利用不可）'!$A:$A,1,FALSE))=TRUE,IF(SUBSTITUTE(BT58,"　","")="",0,IF($CV$3&lt;=CODE(BT58),IF(AND($DB$3&lt;=CODE(BT58),CODE(BT58)&lt;=$DD$3),0,IF(AND($DG$3&lt;=CODE(BT58),CODE(BT58)&lt;=$DI$3),0,1)),0)),1)</f>
        <v>0</v>
      </c>
      <c r="EW58" s="436"/>
      <c r="EX58" s="436">
        <f>IF(ISERROR(VLOOKUP(BV58,'環境依存文字（電子入札利用不可）'!$A:$A,1,FALSE))=TRUE,IF(SUBSTITUTE(BV58,"　","")="",0,IF($CV$3&lt;=CODE(BV58),IF(AND($DB$3&lt;=CODE(BV58),CODE(BV58)&lt;=$DD$3),0,IF(AND($DG$3&lt;=CODE(BV58),CODE(BV58)&lt;=$DI$3),0,1)),0)),1)</f>
        <v>0</v>
      </c>
      <c r="EY58" s="436"/>
      <c r="EZ58" s="436">
        <f>IF(ISERROR(VLOOKUP(BX58,'環境依存文字（電子入札利用不可）'!$A:$A,1,FALSE))=TRUE,IF(SUBSTITUTE(BX58,"　","")="",0,IF($CV$3&lt;=CODE(BX58),IF(AND($DB$3&lt;=CODE(BX58),CODE(BX58)&lt;=$DD$3),0,IF(AND($DG$3&lt;=CODE(BX58),CODE(BX58)&lt;=$DI$3),0,1)),0)),1)</f>
        <v>0</v>
      </c>
      <c r="FA58" s="436"/>
      <c r="FB58" s="436">
        <f>IF(ISERROR(VLOOKUP(BZ58,'環境依存文字（電子入札利用不可）'!$A:$A,1,FALSE))=TRUE,IF(SUBSTITUTE(BZ58,"　","")="",0,IF($CV$3&lt;=CODE(BZ58),IF(AND($DB$3&lt;=CODE(BZ58),CODE(BZ58)&lt;=$DD$3),0,IF(AND($DG$3&lt;=CODE(BZ58),CODE(BZ58)&lt;=$DI$3),0,1)),0)),1)</f>
        <v>0</v>
      </c>
      <c r="FC58" s="436"/>
      <c r="FD58" s="436">
        <f>IF(ISERROR(VLOOKUP(CB58,'環境依存文字（電子入札利用不可）'!$A:$A,1,FALSE))=TRUE,IF(SUBSTITUTE(CB58,"　","")="",0,IF($CV$3&lt;=CODE(CB58),IF(AND($DB$3&lt;=CODE(CB58),CODE(CB58)&lt;=$DD$3),0,IF(AND($DG$3&lt;=CODE(CB58),CODE(CB58)&lt;=$DI$3),0,1)),0)),1)</f>
        <v>0</v>
      </c>
      <c r="FE58" s="436"/>
      <c r="FF58" s="436">
        <f>IF(ISERROR(VLOOKUP(CD58,'環境依存文字（電子入札利用不可）'!$A:$A,1,FALSE))=TRUE,IF(SUBSTITUTE(CD58,"　","")="",0,IF($CV$3&lt;=CODE(CD58),IF(AND($DB$3&lt;=CODE(CD58),CODE(CD58)&lt;=$DD$3),0,IF(AND($DG$3&lt;=CODE(CD58),CODE(CD58)&lt;=$DI$3),0,1)),0)),1)</f>
        <v>0</v>
      </c>
      <c r="FG58" s="436"/>
      <c r="FH58" s="436">
        <f>IF(ISERROR(VLOOKUP(CF58,'環境依存文字（電子入札利用不可）'!$A:$A,1,FALSE))=TRUE,IF(SUBSTITUTE(CF58,"　","")="",0,IF($CV$3&lt;=CODE(CF58),IF(AND($DB$3&lt;=CODE(CF58),CODE(CF58)&lt;=$DD$3),0,IF(AND($DG$3&lt;=CODE(CF58),CODE(CF58)&lt;=$DI$3),0,1)),0)),1)</f>
        <v>0</v>
      </c>
      <c r="FI58" s="436"/>
      <c r="FJ58" s="436">
        <f>IF(ISERROR(VLOOKUP(CH58,'環境依存文字（電子入札利用不可）'!$A:$A,1,FALSE))=TRUE,IF(SUBSTITUTE(CH58,"　","")="",0,IF($CV$3&lt;=CODE(CH58),IF(AND($DB$3&lt;=CODE(CH58),CODE(CH58)&lt;=$DD$3),0,IF(AND($DG$3&lt;=CODE(CH58),CODE(CH58)&lt;=$DI$3),0,1)),0)),1)</f>
        <v>0</v>
      </c>
      <c r="FK58" s="436"/>
      <c r="FL58" s="436">
        <f>IF(ISERROR(VLOOKUP(CJ58,'環境依存文字（電子入札利用不可）'!$A:$A,1,FALSE))=TRUE,IF(SUBSTITUTE(CJ58,"　","")="",0,IF($CV$3&lt;=CODE(CJ58),IF(AND($DB$3&lt;=CODE(CJ58),CODE(CJ58)&lt;=$DD$3),0,IF(AND($DG$3&lt;=CODE(CJ58),CODE(CJ58)&lt;=$DI$3),0,1)),0)),1)</f>
        <v>0</v>
      </c>
      <c r="FM58" s="436"/>
      <c r="FN58" s="436">
        <f>IF(ISERROR(VLOOKUP(CL58,'環境依存文字（電子入札利用不可）'!$A:$A,1,FALSE))=TRUE,IF(SUBSTITUTE(CL58,"　","")="",0,IF($CV$3&lt;=CODE(CL58),IF(AND($DB$3&lt;=CODE(CL58),CODE(CL58)&lt;=$DD$3),0,IF(AND($DG$3&lt;=CODE(CL58),CODE(CL58)&lt;=$DI$3),0,1)),0)),1)</f>
        <v>0</v>
      </c>
      <c r="FO58" s="436"/>
      <c r="FP58" s="436">
        <f>IF(ISERROR(VLOOKUP(CN58,'環境依存文字（電子入札利用不可）'!$A:$A,1,FALSE))=TRUE,IF(SUBSTITUTE(CN58,"　","")="",0,IF($CV$3&lt;=CODE(CN58),IF(AND($DB$3&lt;=CODE(CN58),CODE(CN58)&lt;=$DD$3),0,IF(AND($DG$3&lt;=CODE(CN58),CODE(CN58)&lt;=$DI$3),0,1)),0)),1)</f>
        <v>0</v>
      </c>
      <c r="FR58" s="436">
        <f>IF(ISERROR(VLOOKUP(CP58,'環境依存文字（電子入札利用不可）'!$A:$A,1,FALSE))=TRUE,IF(SUBSTITUTE(CP58,"　","")="",0,IF($CV$3&lt;=CODE(CP58),IF(AND($DB$3&lt;=CODE(CP58),CODE(CP58)&lt;=$DD$3),0,IF(AND($DG$3&lt;=CODE(CP58),CODE(CP58)&lt;=$DI$3),0,1)),0)),1)</f>
        <v>0</v>
      </c>
      <c r="FT58" s="436">
        <f>IF(ISERROR(VLOOKUP(CR58,'環境依存文字（電子入札利用不可）'!$A:$A,1,FALSE))=TRUE,IF(SUBSTITUTE(CR58,"　","")="",0,IF($CV$3&lt;=CODE(CR58),IF(AND($DB$3&lt;=CODE(CR58),CODE(CR58)&lt;=$DD$3),0,IF(AND($DG$3&lt;=CODE(CR58),CODE(CR58)&lt;=$DI$3),0,1)),0)),1)</f>
        <v>0</v>
      </c>
      <c r="FV58" s="436">
        <f>IF(ISERROR(VLOOKUP(CT58,'環境依存文字（電子入札利用不可）'!$A:$A,1,FALSE))=TRUE,IF(SUBSTITUTE(CT58,"　","")="",0,IF($CV$3&lt;=CODE(CT58),IF(AND($DB$3&lt;=CODE(CT58),CODE(CT58)&lt;=$DD$3),0,IF(AND($DG$3&lt;=CODE(CT58),CODE(CT58)&lt;=$DI$3),0,1)),0)),1)</f>
        <v>0</v>
      </c>
      <c r="FX58" s="436">
        <f>IF(ISERROR(VLOOKUP(CV58,'環境依存文字（電子入札利用不可）'!$A:$A,1,FALSE))=TRUE,IF(SUBSTITUTE(CV58,"　","")="",0,IF($CV$3&lt;=CODE(CV58),IF(AND($DB$3&lt;=CODE(CV58),CODE(CV58)&lt;=$DD$3),0,IF(AND($DG$3&lt;=CODE(CV58),CODE(CV58)&lt;=$DI$3),0,1)),0)),1)</f>
        <v>0</v>
      </c>
    </row>
    <row r="59" spans="2:180" s="436" customFormat="1" ht="23.25" customHeight="1">
      <c r="B59" s="1450">
        <v>5</v>
      </c>
      <c r="C59" s="1452" t="str">
        <f>+IF(入力シート!F232="","",入力シート!F232)</f>
        <v/>
      </c>
      <c r="D59" s="1452"/>
      <c r="E59" s="1452"/>
      <c r="F59" s="1452"/>
      <c r="G59" s="1452"/>
      <c r="H59" s="1452"/>
      <c r="I59" s="1452"/>
      <c r="J59" s="1452"/>
      <c r="K59" s="361" t="str">
        <f>+IF(入力シート!J232="","",入力シート!J232)</f>
        <v/>
      </c>
      <c r="L59" s="1453" t="str">
        <f>+MID(入力シート!$BI232,入力シート!BI$182,1)</f>
        <v/>
      </c>
      <c r="M59" s="1454"/>
      <c r="N59" s="1455" t="str">
        <f>+MID(入力シート!$BI232,入力シート!BK$182,1)</f>
        <v/>
      </c>
      <c r="O59" s="1456"/>
      <c r="P59" s="1457" t="str">
        <f>+MID(入力シート!$BI232,入力シート!BM$182,1)</f>
        <v/>
      </c>
      <c r="Q59" s="1457"/>
      <c r="R59" s="1448" t="str">
        <f>+MID(入力シート!$BI232,入力シート!BO$182,1)</f>
        <v/>
      </c>
      <c r="S59" s="1448"/>
      <c r="T59" s="1447" t="str">
        <f>+MID(入力シート!$BI232,入力シート!BQ$182,1)</f>
        <v/>
      </c>
      <c r="U59" s="1448"/>
      <c r="V59" s="587" t="str">
        <f>+IF(入力シート!$Q232="","",MID(TEXT(入力シート!$Q232,"00000#"),入力シート!BI$183,1))</f>
        <v/>
      </c>
      <c r="W59" s="579" t="str">
        <f>+IF(入力シート!$Q232="","",MID(TEXT(入力シート!$Q232,"00000#"),入力シート!BJ$183,1))</f>
        <v/>
      </c>
      <c r="X59" s="579" t="str">
        <f>+IF(入力シート!$Q232="","",MID(TEXT(入力シート!$Q232,"00000#"),入力シート!BK$183,1))</f>
        <v/>
      </c>
      <c r="Y59" s="579" t="str">
        <f>+IF(入力シート!$Q232="","",MID(TEXT(入力シート!$Q232,"00000#"),入力シート!BL$183,1))</f>
        <v/>
      </c>
      <c r="Z59" s="579" t="str">
        <f>+IF(入力シート!$Q232="","",MID(TEXT(入力シート!$Q232,"00000#"),入力シート!BM$183,1))</f>
        <v/>
      </c>
      <c r="AA59" s="580" t="str">
        <f>+IF(入力シート!$Q232="","",MID(TEXT(入力シート!$Q232,"00000#"),入力シート!BN$183,1))</f>
        <v/>
      </c>
      <c r="AB59" s="1449" t="str">
        <f>+IF(入力シート!$S232="","",MID(入力シート!$S232,入力シート!BI$181,1))</f>
        <v/>
      </c>
      <c r="AC59" s="1446"/>
      <c r="AD59" s="1446" t="str">
        <f>+IF(入力シート!$S232="","",MID(入力シート!$S232,入力シート!BK$181,1))</f>
        <v/>
      </c>
      <c r="AE59" s="1446"/>
      <c r="AF59" s="1446" t="str">
        <f>+IF(入力シート!$S232="","",MID(入力シート!$S232,入力シート!BM$181,1))</f>
        <v/>
      </c>
      <c r="AG59" s="1446"/>
      <c r="AH59" s="1446" t="str">
        <f>+IF(入力シート!$S232="","",MID(入力シート!$S232,入力シート!BO$181,1))</f>
        <v/>
      </c>
      <c r="AI59" s="1446"/>
      <c r="AJ59" s="1446" t="str">
        <f>+IF(入力シート!$S232="","",MID(入力シート!$S232,入力シート!BQ$181,1))</f>
        <v/>
      </c>
      <c r="AK59" s="1446"/>
      <c r="AL59" s="1446" t="str">
        <f>+IF(入力シート!$S232="","",MID(入力シート!$S232,入力シート!BS$181,1))</f>
        <v/>
      </c>
      <c r="AM59" s="1446"/>
      <c r="AN59" s="1446" t="str">
        <f>+IF(入力シート!$S232="","",MID(入力シート!$S232,入力シート!BU$181,1))</f>
        <v/>
      </c>
      <c r="AO59" s="1446"/>
      <c r="AP59" s="1446" t="str">
        <f>+IF(入力シート!$S232="","",MID(入力シート!$S232,入力シート!BW$181,1))</f>
        <v/>
      </c>
      <c r="AQ59" s="1446"/>
      <c r="AR59" s="1446" t="str">
        <f>+IF(入力シート!$S232="","",MID(入力シート!$S232,入力シート!BY$181,1))</f>
        <v/>
      </c>
      <c r="AS59" s="1446"/>
      <c r="AT59" s="1446" t="str">
        <f>+IF(入力シート!$S232="","",MID(入力シート!$S232,入力シート!CA$181,1))</f>
        <v/>
      </c>
      <c r="AU59" s="1446"/>
      <c r="AV59" s="1446" t="str">
        <f>+IF(入力シート!$S232="","",MID(入力シート!$S232,入力シート!CC$181,1))</f>
        <v/>
      </c>
      <c r="AW59" s="1446"/>
      <c r="AX59" s="1446" t="str">
        <f>+IF(入力シート!$S232="","",MID(入力シート!$S232,入力シート!CE$181,1))</f>
        <v/>
      </c>
      <c r="AY59" s="1446"/>
      <c r="AZ59" s="1446" t="str">
        <f>+IF(入力シート!$S232="","",MID(入力シート!$S232,入力シート!CG$181,1))</f>
        <v/>
      </c>
      <c r="BA59" s="1446"/>
      <c r="BB59" s="1446" t="str">
        <f>+IF(入力シート!$S232="","",MID(入力シート!$S232,入力シート!CI$181,1))</f>
        <v/>
      </c>
      <c r="BC59" s="1446"/>
      <c r="BD59" s="1446" t="str">
        <f>+IF(入力シート!$S232="","",MID(入力シート!$S232,入力シート!CK$181,1))</f>
        <v/>
      </c>
      <c r="BE59" s="1446"/>
      <c r="BF59" s="1446" t="str">
        <f>+IF(入力シート!$S232="","",MID(入力シート!$S232,入力シート!CM$181,1))</f>
        <v/>
      </c>
      <c r="BG59" s="1446"/>
      <c r="BH59" s="1446" t="str">
        <f>+IF(入力シート!$S232="","",MID(入力シート!$S232,入力シート!CO$181,1))</f>
        <v/>
      </c>
      <c r="BI59" s="1446"/>
      <c r="BJ59" s="1442" t="str">
        <f>+IF(入力シート!$S232="","",MID(入力シート!$S232,入力シート!CQ$181,1))</f>
        <v/>
      </c>
      <c r="BK59" s="1443"/>
      <c r="BL59" s="581" t="str">
        <f>+IF(入力シート!$AO232="","",MID(TEXT(入力シート!$AO232,"00#"),入力シート!BI$183,1))</f>
        <v/>
      </c>
      <c r="BM59" s="582" t="str">
        <f>+IF(入力シート!$AO232="","",MID(TEXT(入力シート!$AO232,"00#"),入力シート!BJ$183,1))</f>
        <v/>
      </c>
      <c r="BN59" s="582" t="str">
        <f>+IF(入力シート!$AO232="","",MID(TEXT(入力シート!$AO232,"00#"),入力シート!BK$183,1))</f>
        <v/>
      </c>
      <c r="BO59" s="583" t="s">
        <v>34</v>
      </c>
      <c r="BP59" s="582" t="str">
        <f>+IF(入力シート!$AR232="","",MID(TEXT(入力シート!$AR232,"000#"),入力シート!BI$183,1))</f>
        <v/>
      </c>
      <c r="BQ59" s="582" t="str">
        <f>+IF(入力シート!$AR232="","",MID(TEXT(入力シート!$AR232,"000#"),入力シート!BJ$183,1))</f>
        <v/>
      </c>
      <c r="BR59" s="582" t="str">
        <f>+IF(入力シート!$AR232="","",MID(TEXT(入力シート!$AR232,"000#"),入力シート!BK$183,1))</f>
        <v/>
      </c>
      <c r="BS59" s="582" t="str">
        <f>+IF(入力シート!$AR232="","",MID(TEXT(入力シート!$AR232,"000#"),入力シート!BL$183,1))</f>
        <v/>
      </c>
      <c r="BT59" s="1444" t="str">
        <f>+IF(入力シート!$AT232="","",MID(入力シート!$AT232,入力シート!BI$181,1))</f>
        <v/>
      </c>
      <c r="BU59" s="1445"/>
      <c r="BV59" s="1435" t="str">
        <f>+IF(入力シート!$AT232="","",MID(入力シート!$AT232,入力シート!BK$181,1))</f>
        <v/>
      </c>
      <c r="BW59" s="1436"/>
      <c r="BX59" s="1435" t="str">
        <f>+IF(入力シート!$AT232="","",MID(入力シート!$AT232,入力シート!BM$181,1))</f>
        <v/>
      </c>
      <c r="BY59" s="1436"/>
      <c r="BZ59" s="1437" t="str">
        <f>+IF(入力シート!$AT232="","",MID(入力シート!$AT232,入力シート!BO$181,1))</f>
        <v/>
      </c>
      <c r="CA59" s="1438"/>
      <c r="CB59" s="1435" t="str">
        <f>+IF(入力シート!$AT232="","",MID(入力シート!$AT232,入力シート!BQ$181,1))</f>
        <v/>
      </c>
      <c r="CC59" s="1436"/>
      <c r="CD59" s="1435" t="str">
        <f>+IF(入力シート!$AT232="","",MID(入力シート!$AT232,入力シート!BS$181,1))</f>
        <v/>
      </c>
      <c r="CE59" s="1436"/>
      <c r="CF59" s="1437" t="str">
        <f>+IF(入力シート!$AT232="","",MID(入力シート!$AT232,入力シート!BU$181,1))</f>
        <v/>
      </c>
      <c r="CG59" s="1438"/>
      <c r="CH59" s="1435" t="str">
        <f>+IF(入力シート!$AT232="","",MID(入力シート!$AT232,入力シート!BW$181,1))</f>
        <v/>
      </c>
      <c r="CI59" s="1439"/>
      <c r="CJ59" s="1440" t="str">
        <f>+IF(入力シート!$AG232="","",MID(入力シート!$AG232,入力シート!BI$181,1))</f>
        <v/>
      </c>
      <c r="CK59" s="1441"/>
      <c r="CL59" s="1425" t="str">
        <f>+IF(入力シート!$AG232="","",MID(入力シート!$AG232,入力シート!BK$181,1))</f>
        <v/>
      </c>
      <c r="CM59" s="1426"/>
      <c r="CN59" s="1425" t="str">
        <f>+IF(入力シート!$AG232="","",MID(入力シート!$AG232,入力シート!BM$181,1))</f>
        <v/>
      </c>
      <c r="CO59" s="1426"/>
      <c r="CP59" s="1425" t="str">
        <f>+IF(入力シート!$AG232="","",MID(入力シート!$AG232,入力シート!BO$181,1))</f>
        <v/>
      </c>
      <c r="CQ59" s="1426"/>
      <c r="CR59" s="1425" t="str">
        <f>+IF(入力シート!$AG232="","",MID(入力シート!$AG232,入力シート!BQ$181,1))</f>
        <v/>
      </c>
      <c r="CS59" s="1426"/>
      <c r="CT59" s="1425" t="str">
        <f>+IF(入力シート!$AG232="","",MID(入力シート!$AG232,入力シート!BS$181,1))</f>
        <v/>
      </c>
      <c r="CU59" s="1426"/>
      <c r="CV59" s="1425" t="str">
        <f>+IF(入力シート!$AG232="","",MID(入力シート!$AG232,入力シート!BU$181,1))</f>
        <v/>
      </c>
      <c r="CW59" s="1427"/>
      <c r="CX59" s="606"/>
      <c r="CY59" s="606"/>
      <c r="CZ59" s="606"/>
      <c r="DA59" s="606"/>
      <c r="DB59" s="643">
        <f>+SUM(DD59:FX60)</f>
        <v>0</v>
      </c>
      <c r="DD59" s="436">
        <f>IF(ISERROR(VLOOKUP(AB59,'環境依存文字（電子入札利用不可）'!$A:$A,1,FALSE))=TRUE,IF(SUBSTITUTE(AB59,"　","")="",0,IF($CV$3&lt;=CODE(AB59),IF(AND($DB$3&lt;=CODE(AB59),CODE(AB59)&lt;=$DD$3),0,IF(AND($DG$3&lt;=CODE(AB59),CODE(AB59)&lt;=$DI$3),0,1)),0)),1)</f>
        <v>0</v>
      </c>
      <c r="DF59" s="436">
        <f>IF(ISERROR(VLOOKUP(AD59,'環境依存文字（電子入札利用不可）'!$A:$A,1,FALSE))=TRUE,IF(SUBSTITUTE(AD59,"　","")="",0,IF($CV$3&lt;=CODE(AD59),IF(AND($DB$3&lt;=CODE(AD59),CODE(AD59)&lt;=$DD$3),0,IF(AND($DG$3&lt;=CODE(AD59),CODE(AD59)&lt;=$DI$3),0,1)),0)),1)</f>
        <v>0</v>
      </c>
      <c r="DH59" s="436">
        <f>IF(ISERROR(VLOOKUP(AF59,'環境依存文字（電子入札利用不可）'!$A:$A,1,FALSE))=TRUE,IF(SUBSTITUTE(AF59,"　","")="",0,IF($CV$3&lt;=CODE(AF59),IF(AND($DB$3&lt;=CODE(AF59),CODE(AF59)&lt;=$DD$3),0,IF(AND($DG$3&lt;=CODE(AF59),CODE(AF59)&lt;=$DI$3),0,1)),0)),1)</f>
        <v>0</v>
      </c>
      <c r="DJ59" s="436">
        <f>IF(ISERROR(VLOOKUP(AH59,'環境依存文字（電子入札利用不可）'!$A:$A,1,FALSE))=TRUE,IF(SUBSTITUTE(AH59,"　","")="",0,IF($CV$3&lt;=CODE(AH59),IF(AND($DB$3&lt;=CODE(AH59),CODE(AH59)&lt;=$DD$3),0,IF(AND($DG$3&lt;=CODE(AH59),CODE(AH59)&lt;=$DI$3),0,1)),0)),1)</f>
        <v>0</v>
      </c>
      <c r="DL59" s="436">
        <f>IF(ISERROR(VLOOKUP(AJ59,'環境依存文字（電子入札利用不可）'!$A:$A,1,FALSE))=TRUE,IF(SUBSTITUTE(AJ59,"　","")="",0,IF($CV$3&lt;=CODE(AJ59),IF(AND($DB$3&lt;=CODE(AJ59),CODE(AJ59)&lt;=$DD$3),0,IF(AND($DG$3&lt;=CODE(AJ59),CODE(AJ59)&lt;=$DI$3),0,1)),0)),1)</f>
        <v>0</v>
      </c>
      <c r="DN59" s="436">
        <f>IF(ISERROR(VLOOKUP(AL59,'環境依存文字（電子入札利用不可）'!$A:$A,1,FALSE))=TRUE,IF(SUBSTITUTE(AL59,"　","")="",0,IF($CV$3&lt;=CODE(AL59),IF(AND($DB$3&lt;=CODE(AL59),CODE(AL59)&lt;=$DD$3),0,IF(AND($DG$3&lt;=CODE(AL59),CODE(AL59)&lt;=$DI$3),0,1)),0)),1)</f>
        <v>0</v>
      </c>
      <c r="DP59" s="436">
        <f>IF(ISERROR(VLOOKUP(AN59,'環境依存文字（電子入札利用不可）'!$A:$A,1,FALSE))=TRUE,IF(SUBSTITUTE(AN59,"　","")="",0,IF($CV$3&lt;=CODE(AN59),IF(AND($DB$3&lt;=CODE(AN59),CODE(AN59)&lt;=$DD$3),0,IF(AND($DG$3&lt;=CODE(AN59),CODE(AN59)&lt;=$DI$3),0,1)),0)),1)</f>
        <v>0</v>
      </c>
      <c r="DR59" s="436">
        <f>IF(ISERROR(VLOOKUP(AP59,'環境依存文字（電子入札利用不可）'!$A:$A,1,FALSE))=TRUE,IF(SUBSTITUTE(AP59,"　","")="",0,IF($CV$3&lt;=CODE(AP59),IF(AND($DB$3&lt;=CODE(AP59),CODE(AP59)&lt;=$DD$3),0,IF(AND($DG$3&lt;=CODE(AP59),CODE(AP59)&lt;=$DI$3),0,1)),0)),1)</f>
        <v>0</v>
      </c>
      <c r="DT59" s="436">
        <f>IF(ISERROR(VLOOKUP(AR59,'環境依存文字（電子入札利用不可）'!$A:$A,1,FALSE))=TRUE,IF(SUBSTITUTE(AR59,"　","")="",0,IF($CV$3&lt;=CODE(AR59),IF(AND($DB$3&lt;=CODE(AR59),CODE(AR59)&lt;=$DD$3),0,IF(AND($DG$3&lt;=CODE(AR59),CODE(AR59)&lt;=$DI$3),0,1)),0)),1)</f>
        <v>0</v>
      </c>
      <c r="DV59" s="436">
        <f>IF(ISERROR(VLOOKUP(AT59,'環境依存文字（電子入札利用不可）'!$A:$A,1,FALSE))=TRUE,IF(SUBSTITUTE(AT59,"　","")="",0,IF($CV$3&lt;=CODE(AT59),IF(AND($DB$3&lt;=CODE(AT59),CODE(AT59)&lt;=$DD$3),0,IF(AND($DG$3&lt;=CODE(AT59),CODE(AT59)&lt;=$DI$3),0,1)),0)),1)</f>
        <v>0</v>
      </c>
      <c r="DX59" s="436">
        <f>IF(ISERROR(VLOOKUP(AV59,'環境依存文字（電子入札利用不可）'!$A:$A,1,FALSE))=TRUE,IF(SUBSTITUTE(AV59,"　","")="",0,IF($CV$3&lt;=CODE(AV59),IF(AND($DB$3&lt;=CODE(AV59),CODE(AV59)&lt;=$DD$3),0,IF(AND($DG$3&lt;=CODE(AV59),CODE(AV59)&lt;=$DI$3),0,1)),0)),1)</f>
        <v>0</v>
      </c>
      <c r="DZ59" s="436">
        <f>IF(ISERROR(VLOOKUP(AX59,'環境依存文字（電子入札利用不可）'!$A:$A,1,FALSE))=TRUE,IF(SUBSTITUTE(AX59,"　","")="",0,IF($CV$3&lt;=CODE(AX59),IF(AND($DB$3&lt;=CODE(AX59),CODE(AX59)&lt;=$DD$3),0,IF(AND($DG$3&lt;=CODE(AX59),CODE(AX59)&lt;=$DI$3),0,1)),0)),1)</f>
        <v>0</v>
      </c>
      <c r="EB59" s="436">
        <f>IF(ISERROR(VLOOKUP(AZ59,'環境依存文字（電子入札利用不可）'!$A:$A,1,FALSE))=TRUE,IF(SUBSTITUTE(AZ59,"　","")="",0,IF($CV$3&lt;=CODE(AZ59),IF(AND($DB$3&lt;=CODE(AZ59),CODE(AZ59)&lt;=$DD$3),0,IF(AND($DG$3&lt;=CODE(AZ59),CODE(AZ59)&lt;=$DI$3),0,1)),0)),1)</f>
        <v>0</v>
      </c>
      <c r="ED59" s="436">
        <f>IF(ISERROR(VLOOKUP(BB59,'環境依存文字（電子入札利用不可）'!$A:$A,1,FALSE))=TRUE,IF(SUBSTITUTE(BB59,"　","")="",0,IF($CV$3&lt;=CODE(BB59),IF(AND($DB$3&lt;=CODE(BB59),CODE(BB59)&lt;=$DD$3),0,IF(AND($DG$3&lt;=CODE(BB59),CODE(BB59)&lt;=$DI$3),0,1)),0)),1)</f>
        <v>0</v>
      </c>
      <c r="EF59" s="436">
        <f>IF(ISERROR(VLOOKUP(BD59,'環境依存文字（電子入札利用不可）'!$A:$A,1,FALSE))=TRUE,IF(SUBSTITUTE(BD59,"　","")="",0,IF($CV$3&lt;=CODE(BD59),IF(AND($DB$3&lt;=CODE(BD59),CODE(BD59)&lt;=$DD$3),0,IF(AND($DG$3&lt;=CODE(BD59),CODE(BD59)&lt;=$DI$3),0,1)),0)),1)</f>
        <v>0</v>
      </c>
      <c r="EH59" s="436">
        <f>IF(ISERROR(VLOOKUP(BF59,'環境依存文字（電子入札利用不可）'!$A:$A,1,FALSE))=TRUE,IF(SUBSTITUTE(BF59,"　","")="",0,IF($CV$3&lt;=CODE(BF59),IF(AND($DB$3&lt;=CODE(BF59),CODE(BF59)&lt;=$DD$3),0,IF(AND($DG$3&lt;=CODE(BF59),CODE(BF59)&lt;=$DI$3),0,1)),0)),1)</f>
        <v>0</v>
      </c>
      <c r="EJ59" s="436">
        <f>IF(ISERROR(VLOOKUP(BH59,'環境依存文字（電子入札利用不可）'!$A:$A,1,FALSE))=TRUE,IF(SUBSTITUTE(BH59,"　","")="",0,IF($CV$3&lt;=CODE(BH59),IF(AND($DB$3&lt;=CODE(BH59),CODE(BH59)&lt;=$DD$3),0,IF(AND($DG$3&lt;=CODE(BH59),CODE(BH59)&lt;=$DI$3),0,1)),0)),1)</f>
        <v>0</v>
      </c>
      <c r="EL59" s="436">
        <f>IF(ISERROR(VLOOKUP(BJ59,'環境依存文字（電子入札利用不可）'!$A:$A,1,FALSE))=TRUE,IF(SUBSTITUTE(BJ59,"　","")="",0,IF($CV$3&lt;=CODE(BJ59),IF(AND($DB$3&lt;=CODE(BJ59),CODE(BJ59)&lt;=$DD$3),0,IF(AND($DG$3&lt;=CODE(BJ59),CODE(BJ59)&lt;=$DI$3),0,1)),0)),1)</f>
        <v>0</v>
      </c>
      <c r="EN59" s="436">
        <f>IF(ISERROR(VLOOKUP(BT59,'環境依存文字（電子入札利用不可）'!$A:$A,1,FALSE))=TRUE,IF(SUBSTITUTE(BT59,"　","")="",0,IF($CV$3&lt;=CODE(BT59),IF(AND($DB$3&lt;=CODE(BT59),CODE(BT59)&lt;=$DD$3),0,IF(AND($DG$3&lt;=CODE(BT59),CODE(BT59)&lt;=$DI$3),0,1)),0)),1)</f>
        <v>0</v>
      </c>
      <c r="EP59" s="436">
        <f>IF(ISERROR(VLOOKUP(BV59,'環境依存文字（電子入札利用不可）'!$A:$A,1,FALSE))=TRUE,IF(SUBSTITUTE(BV59,"　","")="",0,IF($CV$3&lt;=CODE(BV59),IF(AND($DB$3&lt;=CODE(BV59),CODE(BV59)&lt;=$DD$3),0,IF(AND($DG$3&lt;=CODE(BV59),CODE(BV59)&lt;=$DI$3),0,1)),0)),1)</f>
        <v>0</v>
      </c>
      <c r="ER59" s="436">
        <f>IF(ISERROR(VLOOKUP(BX59,'環境依存文字（電子入札利用不可）'!$A:$A,1,FALSE))=TRUE,IF(SUBSTITUTE(BX59,"　","")="",0,IF($CV$3&lt;=CODE(BX59),IF(AND($DB$3&lt;=CODE(BX59),CODE(BX59)&lt;=$DD$3),0,IF(AND($DG$3&lt;=CODE(BX59),CODE(BX59)&lt;=$DI$3),0,1)),0)),1)</f>
        <v>0</v>
      </c>
      <c r="ET59" s="436">
        <f>IF(ISERROR(VLOOKUP(BZ59,'環境依存文字（電子入札利用不可）'!$A:$A,1,FALSE))=TRUE,IF(SUBSTITUTE(BZ59,"　","")="",0,IF($CV$3&lt;=CODE(BZ59),IF(AND($DB$3&lt;=CODE(BZ59),CODE(BZ59)&lt;=$DD$3),0,IF(AND($DG$3&lt;=CODE(BZ59),CODE(BZ59)&lt;=$DI$3),0,1)),0)),1)</f>
        <v>0</v>
      </c>
      <c r="EV59" s="436">
        <f>IF(ISERROR(VLOOKUP(CB59,'環境依存文字（電子入札利用不可）'!$A:$A,1,FALSE))=TRUE,IF(SUBSTITUTE(CB59,"　","")="",0,IF($CV$3&lt;=CODE(CB59),IF(AND($DB$3&lt;=CODE(CB59),CODE(CB59)&lt;=$DD$3),0,IF(AND($DG$3&lt;=CODE(CB59),CODE(CB59)&lt;=$DI$3),0,1)),0)),1)</f>
        <v>0</v>
      </c>
      <c r="EX59" s="436">
        <f>IF(ISERROR(VLOOKUP(CD59,'環境依存文字（電子入札利用不可）'!$A:$A,1,FALSE))=TRUE,IF(SUBSTITUTE(CD59,"　","")="",0,IF($CV$3&lt;=CODE(CD59),IF(AND($DB$3&lt;=CODE(CD59),CODE(CD59)&lt;=$DD$3),0,IF(AND($DG$3&lt;=CODE(CD59),CODE(CD59)&lt;=$DI$3),0,1)),0)),1)</f>
        <v>0</v>
      </c>
      <c r="EZ59" s="436">
        <f>IF(ISERROR(VLOOKUP(CF59,'環境依存文字（電子入札利用不可）'!$A:$A,1,FALSE))=TRUE,IF(SUBSTITUTE(CF59,"　","")="",0,IF($CV$3&lt;=CODE(CF59),IF(AND($DB$3&lt;=CODE(CF59),CODE(CF59)&lt;=$DD$3),0,IF(AND($DG$3&lt;=CODE(CF59),CODE(CF59)&lt;=$DI$3),0,1)),0)),1)</f>
        <v>0</v>
      </c>
      <c r="FB59" s="436">
        <f>IF(ISERROR(VLOOKUP(CH59,'環境依存文字（電子入札利用不可）'!$A:$A,1,FALSE))=TRUE,IF(SUBSTITUTE(CH59,"　","")="",0,IF($CV$3&lt;=CODE(CH59),IF(AND($DB$3&lt;=CODE(CH59),CODE(CH59)&lt;=$DD$3),0,IF(AND($DG$3&lt;=CODE(CH59),CODE(CH59)&lt;=$DI$3),0,1)),0)),1)</f>
        <v>0</v>
      </c>
      <c r="FD59" s="436">
        <f>IF(ISERROR(VLOOKUP(CJ59,'環境依存文字（電子入札利用不可）'!$A:$A,1,FALSE))=TRUE,IF(SUBSTITUTE(CJ59,"　","")="",0,IF($CV$3&lt;=CODE(CJ59),IF(AND($DB$3&lt;=CODE(CJ59),CODE(CJ59)&lt;=$DD$3),0,IF(AND($DG$3&lt;=CODE(CJ59),CODE(CJ59)&lt;=$DI$3),0,1)),0)),1)</f>
        <v>0</v>
      </c>
      <c r="FF59" s="436">
        <f>IF(ISERROR(VLOOKUP(CL59,'環境依存文字（電子入札利用不可）'!$A:$A,1,FALSE))=TRUE,IF(SUBSTITUTE(CL59,"　","")="",0,IF($CV$3&lt;=CODE(CL59),IF(AND($DB$3&lt;=CODE(CL59),CODE(CL59)&lt;=$DD$3),0,IF(AND($DG$3&lt;=CODE(CL59),CODE(CL59)&lt;=$DI$3),0,1)),0)),1)</f>
        <v>0</v>
      </c>
      <c r="FH59" s="436">
        <f>IF(ISERROR(VLOOKUP(CN59,'環境依存文字（電子入札利用不可）'!$A:$A,1,FALSE))=TRUE,IF(SUBSTITUTE(CN59,"　","")="",0,IF($CV$3&lt;=CODE(CN59),IF(AND($DB$3&lt;=CODE(CN59),CODE(CN59)&lt;=$DD$3),0,IF(AND($DG$3&lt;=CODE(CN59),CODE(CN59)&lt;=$DI$3),0,1)),0)),1)</f>
        <v>0</v>
      </c>
      <c r="FJ59" s="436">
        <f>IF(ISERROR(VLOOKUP(CP59,'環境依存文字（電子入札利用不可）'!$A:$A,1,FALSE))=TRUE,IF(SUBSTITUTE(CP59,"　","")="",0,IF($CV$3&lt;=CODE(CP59),IF(AND($DB$3&lt;=CODE(CP59),CODE(CP59)&lt;=$DD$3),0,IF(AND($DG$3&lt;=CODE(CP59),CODE(CP59)&lt;=$DI$3),0,1)),0)),1)</f>
        <v>0</v>
      </c>
      <c r="FL59" s="436">
        <f>IF(ISERROR(VLOOKUP(CR59,'環境依存文字（電子入札利用不可）'!$A:$A,1,FALSE))=TRUE,IF(SUBSTITUTE(CR59,"　","")="",0,IF($CV$3&lt;=CODE(CR59),IF(AND($DB$3&lt;=CODE(CR59),CODE(CR59)&lt;=$DD$3),0,IF(AND($DG$3&lt;=CODE(CR59),CODE(CR59)&lt;=$DI$3),0,1)),0)),1)</f>
        <v>0</v>
      </c>
      <c r="FN59" s="436">
        <f>IF(ISERROR(VLOOKUP(CT59,'環境依存文字（電子入札利用不可）'!$A:$A,1,FALSE))=TRUE,IF(SUBSTITUTE(CT59,"　","")="",0,IF($CV$3&lt;=CODE(CT59),IF(AND($DB$3&lt;=CODE(CT59),CODE(CT59)&lt;=$DD$3),0,IF(AND($DG$3&lt;=CODE(CT59),CODE(CT59)&lt;=$DI$3),0,1)),0)),1)</f>
        <v>0</v>
      </c>
      <c r="FP59" s="436">
        <f>IF(ISERROR(VLOOKUP(CV59,'環境依存文字（電子入札利用不可）'!$A:$A,1,FALSE))=TRUE,IF(SUBSTITUTE(CV59,"　","")="",0,IF($CV$3&lt;=CODE(CV59),IF(AND($DB$3&lt;=CODE(CV59),CODE(CV59)&lt;=$DD$3),0,IF(AND($DG$3&lt;=CODE(CV59),CODE(CV59)&lt;=$DI$3),0,1)),0)),1)</f>
        <v>0</v>
      </c>
    </row>
    <row r="60" spans="2:180" ht="24" customHeight="1" thickBot="1">
      <c r="B60" s="1451"/>
      <c r="C60" s="1428" t="str">
        <f>+IF(入力シート!F233="","",入力シート!F233)</f>
        <v/>
      </c>
      <c r="D60" s="1428"/>
      <c r="E60" s="1428"/>
      <c r="F60" s="1428"/>
      <c r="G60" s="1428"/>
      <c r="H60" s="1428"/>
      <c r="I60" s="1428"/>
      <c r="J60" s="1428"/>
      <c r="K60" s="362" t="str">
        <f>+IF(入力シート!J233="","",入力シート!J233)</f>
        <v/>
      </c>
      <c r="L60" s="1429" t="str">
        <f>+MID(入力シート!$BI233,入力シート!BI$182,1)</f>
        <v/>
      </c>
      <c r="M60" s="1430"/>
      <c r="N60" s="1431" t="str">
        <f>+MID(入力シート!$BI233,入力シート!BK$182,1)</f>
        <v/>
      </c>
      <c r="O60" s="1432"/>
      <c r="P60" s="1432" t="str">
        <f>+MID(入力シート!$BI233,入力シート!BM$182,1)</f>
        <v/>
      </c>
      <c r="Q60" s="1432"/>
      <c r="R60" s="1433" t="str">
        <f>+MID(入力シート!$BI233,入力シート!BO$182,1)</f>
        <v/>
      </c>
      <c r="S60" s="1434"/>
      <c r="T60" s="1429" t="str">
        <f>+MID(入力シート!$BI233,入力シート!BQ$182,1)</f>
        <v/>
      </c>
      <c r="U60" s="1430"/>
      <c r="V60" s="584" t="str">
        <f>+IF(入力シート!$Q233="","",MID(TEXT(入力シート!$Q233,"00000#"),入力シート!BI$183,1))</f>
        <v/>
      </c>
      <c r="W60" s="585" t="str">
        <f>+IF(入力シート!$Q233="","",MID(TEXT(入力シート!$Q233,"00000#"),入力シート!BJ$183,1))</f>
        <v/>
      </c>
      <c r="X60" s="585" t="str">
        <f>+IF(入力シート!$Q233="","",MID(TEXT(入力シート!$Q233,"00000#"),入力シート!BK$183,1))</f>
        <v/>
      </c>
      <c r="Y60" s="585" t="str">
        <f>+IF(入力シート!$Q233="","",MID(TEXT(入力シート!$Q233,"00000#"),入力シート!BL$183,1))</f>
        <v/>
      </c>
      <c r="Z60" s="585" t="str">
        <f>+IF(入力シート!$Q233="","",MID(TEXT(入力シート!$Q233,"00000#"),入力シート!BM$183,1))</f>
        <v/>
      </c>
      <c r="AA60" s="586" t="str">
        <f>+IF(入力シート!$Q233="","",MID(TEXT(入力シート!$Q233,"00000#"),入力シート!BN$183,1))</f>
        <v/>
      </c>
      <c r="AB60" s="1424" t="str">
        <f>+IF(入力シート!$S232="","",MID(入力シート!$S232,入力シート!CS$181,1))</f>
        <v/>
      </c>
      <c r="AC60" s="1421"/>
      <c r="AD60" s="1421" t="str">
        <f>+IF(入力シート!$S232="","",MID(入力シート!$S232,入力シート!CU$181,1))</f>
        <v/>
      </c>
      <c r="AE60" s="1421"/>
      <c r="AF60" s="1421" t="str">
        <f>+IF(入力シート!$S232="","",MID(入力シート!$S232,入力シート!CW$181,1))</f>
        <v/>
      </c>
      <c r="AG60" s="1421"/>
      <c r="AH60" s="1421" t="str">
        <f>+IF(入力シート!$S232="","",MID(入力シート!$S232,入力シート!CY$181,1))</f>
        <v/>
      </c>
      <c r="AI60" s="1421"/>
      <c r="AJ60" s="1421" t="str">
        <f>+IF(入力シート!$S232="","",MID(入力シート!$S232,入力シート!DA$181,1))</f>
        <v/>
      </c>
      <c r="AK60" s="1421"/>
      <c r="AL60" s="1421" t="str">
        <f>+IF(入力シート!$S232="","",MID(入力シート!$S232,入力シート!DC$181,1))</f>
        <v/>
      </c>
      <c r="AM60" s="1421"/>
      <c r="AN60" s="1421" t="str">
        <f>+IF(入力シート!$S232="","",MID(入力シート!$S232,入力シート!DE$181,1))</f>
        <v/>
      </c>
      <c r="AO60" s="1421"/>
      <c r="AP60" s="1421" t="str">
        <f>+IF(入力シート!$S232="","",MID(入力シート!$S232,入力シート!DG$181,1))</f>
        <v/>
      </c>
      <c r="AQ60" s="1421"/>
      <c r="AR60" s="1421" t="str">
        <f>+IF(入力シート!$S232="","",MID(入力シート!$S232,入力シート!DI$181,1))</f>
        <v/>
      </c>
      <c r="AS60" s="1421"/>
      <c r="AT60" s="1421" t="str">
        <f>+IF(入力シート!$S232="","",MID(入力シート!$S232,入力シート!DK$181,1))</f>
        <v/>
      </c>
      <c r="AU60" s="1421"/>
      <c r="AV60" s="1421" t="str">
        <f>+IF(入力シート!$S232="","",MID(入力シート!$S232,入力シート!DM$181,1))</f>
        <v/>
      </c>
      <c r="AW60" s="1421"/>
      <c r="AX60" s="1421" t="str">
        <f>+IF(入力シート!$S232="","",MID(入力シート!$S232,入力シート!DO$181,1))</f>
        <v/>
      </c>
      <c r="AY60" s="1421"/>
      <c r="AZ60" s="1421" t="str">
        <f>+IF(入力シート!$S232="","",MID(入力シート!$S232,入力シート!DQ$181,1))</f>
        <v/>
      </c>
      <c r="BA60" s="1421"/>
      <c r="BB60" s="1421" t="str">
        <f>+IF(入力シート!$S232="","",MID(入力シート!$S232,入力シート!DS$181,1))</f>
        <v/>
      </c>
      <c r="BC60" s="1421"/>
      <c r="BD60" s="1421" t="str">
        <f>+IF(入力シート!$S232="","",MID(入力シート!$S232,入力シート!DU$181,1))</f>
        <v/>
      </c>
      <c r="BE60" s="1421"/>
      <c r="BF60" s="1421" t="str">
        <f>+IF(入力シート!$S232="","",MID(入力シート!$S232,入力シート!DW$181,1))</f>
        <v/>
      </c>
      <c r="BG60" s="1421"/>
      <c r="BH60" s="1421" t="str">
        <f>+IF(入力シート!$S232="","",MID(入力シート!$S232,入力シート!DY$181,1))</f>
        <v/>
      </c>
      <c r="BI60" s="1421"/>
      <c r="BJ60" s="1422" t="str">
        <f>+IF(入力シート!$S232="","",MID(入力シート!$S232,入力シート!EA$181,1))</f>
        <v/>
      </c>
      <c r="BK60" s="1423"/>
      <c r="BL60" s="1417" t="str">
        <f>+IF(入力シート!$BJ232="","",MID(入力シート!$BJ232,入力シート!BI$181,1))</f>
        <v>　</v>
      </c>
      <c r="BM60" s="1418"/>
      <c r="BN60" s="1413" t="str">
        <f>+IF(入力シート!$BJ232="","",MID(入力シート!$BJ232,入力シート!BK$181,1))</f>
        <v/>
      </c>
      <c r="BO60" s="1414"/>
      <c r="BP60" s="1419" t="str">
        <f>+IF(入力シート!$BJ232="","",MID(入力シート!$BJ232,入力シート!BM$181,1))</f>
        <v/>
      </c>
      <c r="BQ60" s="1420"/>
      <c r="BR60" s="1413" t="str">
        <f>+IF(入力シート!$BJ232="","",MID(入力シート!$BJ232,入力シート!BO$181,1))</f>
        <v/>
      </c>
      <c r="BS60" s="1414"/>
      <c r="BT60" s="1413" t="str">
        <f>+IF(入力シート!$BJ232="","",MID(入力シート!$BJ232,入力シート!BQ$181,1))</f>
        <v/>
      </c>
      <c r="BU60" s="1414"/>
      <c r="BV60" s="1419" t="str">
        <f>+IF(入力シート!$BJ232="","",MID(入力シート!$BJ232,入力シート!BS$181,1))</f>
        <v/>
      </c>
      <c r="BW60" s="1420"/>
      <c r="BX60" s="1413" t="str">
        <f>+IF(入力シート!$BJ232="","",MID(入力シート!$BJ232,入力シート!BU$181,1))</f>
        <v/>
      </c>
      <c r="BY60" s="1414"/>
      <c r="BZ60" s="1413" t="str">
        <f>+IF(入力シート!$BJ232="","",MID(入力シート!$BJ232,入力シート!BW$181,1))</f>
        <v/>
      </c>
      <c r="CA60" s="1414"/>
      <c r="CB60" s="1413" t="str">
        <f>+IF(入力シート!$BJ232="","",MID(入力シート!$BJ232,入力シート!BY$181,1))</f>
        <v/>
      </c>
      <c r="CC60" s="1414"/>
      <c r="CD60" s="1413" t="str">
        <f>+IF(入力シート!$BJ232="","",MID(入力シート!$BJ232,入力シート!CA$181,1))</f>
        <v/>
      </c>
      <c r="CE60" s="1414"/>
      <c r="CF60" s="1413" t="str">
        <f>+IF(入力シート!$BJ232="","",MID(入力シート!$BJ232,入力シート!CC$181,1))</f>
        <v/>
      </c>
      <c r="CG60" s="1414"/>
      <c r="CH60" s="1415" t="str">
        <f>+IF(入力シート!$BJ232="","",MID(入力シート!$BJ232,入力シート!CE$181,1))</f>
        <v/>
      </c>
      <c r="CI60" s="1416"/>
      <c r="CJ60" s="1410" t="str">
        <f>+IF(入力シート!$AK232="","",MID(入力シート!$AK232,入力シート!BI$181,1))</f>
        <v/>
      </c>
      <c r="CK60" s="1411"/>
      <c r="CL60" s="1398" t="str">
        <f>+IF(入力シート!$AK232="","",MID(入力シート!$AK232,入力シート!BK$181,1))</f>
        <v/>
      </c>
      <c r="CM60" s="1412"/>
      <c r="CN60" s="1398" t="str">
        <f>+IF(入力シート!$AK232="","",MID(入力シート!$AK232,入力シート!BM$181,1))</f>
        <v/>
      </c>
      <c r="CO60" s="1412"/>
      <c r="CP60" s="1398" t="str">
        <f>+IF(入力シート!$AK232="","",MID(入力シート!$AK232,入力シート!BO$181,1))</f>
        <v/>
      </c>
      <c r="CQ60" s="1412"/>
      <c r="CR60" s="1398" t="str">
        <f>+IF(入力シート!$AK232="","",MID(入力シート!$AK232,入力シート!BQ$181,1))</f>
        <v/>
      </c>
      <c r="CS60" s="1412"/>
      <c r="CT60" s="1398" t="str">
        <f>+IF(入力シート!$AK232="","",MID(入力シート!$AK232,入力シート!BS$181,1))</f>
        <v/>
      </c>
      <c r="CU60" s="1412"/>
      <c r="CV60" s="1398" t="str">
        <f>+IF(入力シート!$AK232="","",MID(入力シート!$AK232,入力シート!BU$181,1))</f>
        <v/>
      </c>
      <c r="CW60" s="1399"/>
      <c r="DB60" s="436"/>
      <c r="DC60" s="436"/>
      <c r="DD60" s="436">
        <f>IF(ISERROR(VLOOKUP(AB60,'環境依存文字（電子入札利用不可）'!$A:$A,1,FALSE))=TRUE,IF(SUBSTITUTE(AB60,"　","")="",0,IF($CV$3&lt;=CODE(AB60),IF(AND($DB$3&lt;=CODE(AB60),CODE(AB60)&lt;=$DD$3),0,IF(AND($DG$3&lt;=CODE(AB60),CODE(AB60)&lt;=$DI$3),0,1)),0)),1)</f>
        <v>0</v>
      </c>
      <c r="DE60" s="436"/>
      <c r="DF60" s="436">
        <f>IF(ISERROR(VLOOKUP(AD60,'環境依存文字（電子入札利用不可）'!$A:$A,1,FALSE))=TRUE,IF(SUBSTITUTE(AD60,"　","")="",0,IF($CV$3&lt;=CODE(AD60),IF(AND($DB$3&lt;=CODE(AD60),CODE(AD60)&lt;=$DD$3),0,IF(AND($DG$3&lt;=CODE(AD60),CODE(AD60)&lt;=$DI$3),0,1)),0)),1)</f>
        <v>0</v>
      </c>
      <c r="DG60" s="436"/>
      <c r="DH60" s="436">
        <f>IF(ISERROR(VLOOKUP(AF60,'環境依存文字（電子入札利用不可）'!$A:$A,1,FALSE))=TRUE,IF(SUBSTITUTE(AF60,"　","")="",0,IF($CV$3&lt;=CODE(AF60),IF(AND($DB$3&lt;=CODE(AF60),CODE(AF60)&lt;=$DD$3),0,IF(AND($DG$3&lt;=CODE(AF60),CODE(AF60)&lt;=$DI$3),0,1)),0)),1)</f>
        <v>0</v>
      </c>
      <c r="DI60" s="436"/>
      <c r="DJ60" s="436">
        <f>IF(ISERROR(VLOOKUP(AH60,'環境依存文字（電子入札利用不可）'!$A:$A,1,FALSE))=TRUE,IF(SUBSTITUTE(AH60,"　","")="",0,IF($CV$3&lt;=CODE(AH60),IF(AND($DB$3&lt;=CODE(AH60),CODE(AH60)&lt;=$DD$3),0,IF(AND($DG$3&lt;=CODE(AH60),CODE(AH60)&lt;=$DI$3),0,1)),0)),1)</f>
        <v>0</v>
      </c>
      <c r="DK60" s="436"/>
      <c r="DL60" s="436">
        <f>IF(ISERROR(VLOOKUP(AJ60,'環境依存文字（電子入札利用不可）'!$A:$A,1,FALSE))=TRUE,IF(SUBSTITUTE(AJ60,"　","")="",0,IF($CV$3&lt;=CODE(AJ60),IF(AND($DB$3&lt;=CODE(AJ60),CODE(AJ60)&lt;=$DD$3),0,IF(AND($DG$3&lt;=CODE(AJ60),CODE(AJ60)&lt;=$DI$3),0,1)),0)),1)</f>
        <v>0</v>
      </c>
      <c r="DM60" s="436"/>
      <c r="DN60" s="436">
        <f>IF(ISERROR(VLOOKUP(AL60,'環境依存文字（電子入札利用不可）'!$A:$A,1,FALSE))=TRUE,IF(SUBSTITUTE(AL60,"　","")="",0,IF($CV$3&lt;=CODE(AL60),IF(AND($DB$3&lt;=CODE(AL60),CODE(AL60)&lt;=$DD$3),0,IF(AND($DG$3&lt;=CODE(AL60),CODE(AL60)&lt;=$DI$3),0,1)),0)),1)</f>
        <v>0</v>
      </c>
      <c r="DO60" s="436"/>
      <c r="DP60" s="436">
        <f>IF(ISERROR(VLOOKUP(AN60,'環境依存文字（電子入札利用不可）'!$A:$A,1,FALSE))=TRUE,IF(SUBSTITUTE(AN60,"　","")="",0,IF($CV$3&lt;=CODE(AN60),IF(AND($DB$3&lt;=CODE(AN60),CODE(AN60)&lt;=$DD$3),0,IF(AND($DG$3&lt;=CODE(AN60),CODE(AN60)&lt;=$DI$3),0,1)),0)),1)</f>
        <v>0</v>
      </c>
      <c r="DQ60" s="436"/>
      <c r="DR60" s="436">
        <f>IF(ISERROR(VLOOKUP(AP60,'環境依存文字（電子入札利用不可）'!$A:$A,1,FALSE))=TRUE,IF(SUBSTITUTE(AP60,"　","")="",0,IF($CV$3&lt;=CODE(AP60),IF(AND($DB$3&lt;=CODE(AP60),CODE(AP60)&lt;=$DD$3),0,IF(AND($DG$3&lt;=CODE(AP60),CODE(AP60)&lt;=$DI$3),0,1)),0)),1)</f>
        <v>0</v>
      </c>
      <c r="DS60" s="436"/>
      <c r="DT60" s="436">
        <f>IF(ISERROR(VLOOKUP(AR60,'環境依存文字（電子入札利用不可）'!$A:$A,1,FALSE))=TRUE,IF(SUBSTITUTE(AR60,"　","")="",0,IF($CV$3&lt;=CODE(AR60),IF(AND($DB$3&lt;=CODE(AR60),CODE(AR60)&lt;=$DD$3),0,IF(AND($DG$3&lt;=CODE(AR60),CODE(AR60)&lt;=$DI$3),0,1)),0)),1)</f>
        <v>0</v>
      </c>
      <c r="DU60" s="436"/>
      <c r="DV60" s="436">
        <f>IF(ISERROR(VLOOKUP(AT60,'環境依存文字（電子入札利用不可）'!$A:$A,1,FALSE))=TRUE,IF(SUBSTITUTE(AT60,"　","")="",0,IF($CV$3&lt;=CODE(AT60),IF(AND($DB$3&lt;=CODE(AT60),CODE(AT60)&lt;=$DD$3),0,IF(AND($DG$3&lt;=CODE(AT60),CODE(AT60)&lt;=$DI$3),0,1)),0)),1)</f>
        <v>0</v>
      </c>
      <c r="DW60" s="436"/>
      <c r="DX60" s="436">
        <f>IF(ISERROR(VLOOKUP(AV60,'環境依存文字（電子入札利用不可）'!$A:$A,1,FALSE))=TRUE,IF(SUBSTITUTE(AV60,"　","")="",0,IF($CV$3&lt;=CODE(AV60),IF(AND($DB$3&lt;=CODE(AV60),CODE(AV60)&lt;=$DD$3),0,IF(AND($DG$3&lt;=CODE(AV60),CODE(AV60)&lt;=$DI$3),0,1)),0)),1)</f>
        <v>0</v>
      </c>
      <c r="DY60" s="436"/>
      <c r="DZ60" s="436">
        <f>IF(ISERROR(VLOOKUP(AX60,'環境依存文字（電子入札利用不可）'!$A:$A,1,FALSE))=TRUE,IF(SUBSTITUTE(AX60,"　","")="",0,IF($CV$3&lt;=CODE(AX60),IF(AND($DB$3&lt;=CODE(AX60),CODE(AX60)&lt;=$DD$3),0,IF(AND($DG$3&lt;=CODE(AX60),CODE(AX60)&lt;=$DI$3),0,1)),0)),1)</f>
        <v>0</v>
      </c>
      <c r="EA60" s="436"/>
      <c r="EB60" s="436">
        <f>IF(ISERROR(VLOOKUP(AZ60,'環境依存文字（電子入札利用不可）'!$A:$A,1,FALSE))=TRUE,IF(SUBSTITUTE(AZ60,"　","")="",0,IF($CV$3&lt;=CODE(AZ60),IF(AND($DB$3&lt;=CODE(AZ60),CODE(AZ60)&lt;=$DD$3),0,IF(AND($DG$3&lt;=CODE(AZ60),CODE(AZ60)&lt;=$DI$3),0,1)),0)),1)</f>
        <v>0</v>
      </c>
      <c r="EC60" s="436"/>
      <c r="ED60" s="436">
        <f>IF(ISERROR(VLOOKUP(BB60,'環境依存文字（電子入札利用不可）'!$A:$A,1,FALSE))=TRUE,IF(SUBSTITUTE(BB60,"　","")="",0,IF($CV$3&lt;=CODE(BB60),IF(AND($DB$3&lt;=CODE(BB60),CODE(BB60)&lt;=$DD$3),0,IF(AND($DG$3&lt;=CODE(BB60),CODE(BB60)&lt;=$DI$3),0,1)),0)),1)</f>
        <v>0</v>
      </c>
      <c r="EE60" s="436"/>
      <c r="EF60" s="436">
        <f>IF(ISERROR(VLOOKUP(BD60,'環境依存文字（電子入札利用不可）'!$A:$A,1,FALSE))=TRUE,IF(SUBSTITUTE(BD60,"　","")="",0,IF($CV$3&lt;=CODE(BD60),IF(AND($DB$3&lt;=CODE(BD60),CODE(BD60)&lt;=$DD$3),0,IF(AND($DG$3&lt;=CODE(BD60),CODE(BD60)&lt;=$DI$3),0,1)),0)),1)</f>
        <v>0</v>
      </c>
      <c r="EG60" s="436"/>
      <c r="EH60" s="436">
        <f>IF(ISERROR(VLOOKUP(BF60,'環境依存文字（電子入札利用不可）'!$A:$A,1,FALSE))=TRUE,IF(SUBSTITUTE(BF60,"　","")="",0,IF($CV$3&lt;=CODE(BF60),IF(AND($DB$3&lt;=CODE(BF60),CODE(BF60)&lt;=$DD$3),0,IF(AND($DG$3&lt;=CODE(BF60),CODE(BF60)&lt;=$DI$3),0,1)),0)),1)</f>
        <v>0</v>
      </c>
      <c r="EI60" s="436"/>
      <c r="EJ60" s="436">
        <f>IF(ISERROR(VLOOKUP(BH60,'環境依存文字（電子入札利用不可）'!$A:$A,1,FALSE))=TRUE,IF(SUBSTITUTE(BH60,"　","")="",0,IF($CV$3&lt;=CODE(BH60),IF(AND($DB$3&lt;=CODE(BH60),CODE(BH60)&lt;=$DD$3),0,IF(AND($DG$3&lt;=CODE(BH60),CODE(BH60)&lt;=$DI$3),0,1)),0)),1)</f>
        <v>0</v>
      </c>
      <c r="EK60" s="436"/>
      <c r="EL60" s="436">
        <f>IF(ISERROR(VLOOKUP(BJ60,'環境依存文字（電子入札利用不可）'!$A:$A,1,FALSE))=TRUE,IF(SUBSTITUTE(BJ60,"　","")="",0,IF($CV$3&lt;=CODE(BJ60),IF(AND($DB$3&lt;=CODE(BJ60),CODE(BJ60)&lt;=$DD$3),0,IF(AND($DG$3&lt;=CODE(BJ60),CODE(BJ60)&lt;=$DI$3),0,1)),0)),1)</f>
        <v>0</v>
      </c>
      <c r="EM60" s="436"/>
      <c r="EN60" s="436">
        <f>IF(ISERROR(VLOOKUP(BL60,'環境依存文字（電子入札利用不可）'!$A:$A,1,FALSE))=TRUE,IF(SUBSTITUTE(BL60,"　","")="",0,IF($CV$3&lt;=CODE(BL60),IF(AND($DB$3&lt;=CODE(BL60),CODE(BL60)&lt;=$DD$3),0,IF(AND($DG$3&lt;=CODE(BL60),CODE(BL60)&lt;=$DI$3),0,1)),0)),1)</f>
        <v>0</v>
      </c>
      <c r="EO60" s="436"/>
      <c r="EP60" s="436">
        <f>IF(ISERROR(VLOOKUP(BN60,'環境依存文字（電子入札利用不可）'!$A:$A,1,FALSE))=TRUE,IF(SUBSTITUTE(BN60,"　","")="",0,IF($CV$3&lt;=CODE(BN60),IF(AND($DB$3&lt;=CODE(BN60),CODE(BN60)&lt;=$DD$3),0,IF(AND($DG$3&lt;=CODE(BN60),CODE(BN60)&lt;=$DI$3),0,1)),0)),1)</f>
        <v>0</v>
      </c>
      <c r="EQ60" s="436"/>
      <c r="ER60" s="436">
        <f>IF(ISERROR(VLOOKUP(BP60,'環境依存文字（電子入札利用不可）'!$A:$A,1,FALSE))=TRUE,IF(SUBSTITUTE(BP60,"　","")="",0,IF($CV$3&lt;=CODE(BP60),IF(AND($DB$3&lt;=CODE(BP60),CODE(BP60)&lt;=$DD$3),0,IF(AND($DG$3&lt;=CODE(BP60),CODE(BP60)&lt;=$DI$3),0,1)),0)),1)</f>
        <v>0</v>
      </c>
      <c r="ES60" s="436"/>
      <c r="ET60" s="436">
        <f>IF(ISERROR(VLOOKUP(BR60,'環境依存文字（電子入札利用不可）'!$A:$A,1,FALSE))=TRUE,IF(SUBSTITUTE(BR60,"　","")="",0,IF($CV$3&lt;=CODE(BR60),IF(AND($DB$3&lt;=CODE(BR60),CODE(BR60)&lt;=$DD$3),0,IF(AND($DG$3&lt;=CODE(BR60),CODE(BR60)&lt;=$DI$3),0,1)),0)),1)</f>
        <v>0</v>
      </c>
      <c r="EU60" s="436"/>
      <c r="EV60" s="436">
        <f>IF(ISERROR(VLOOKUP(BT60,'環境依存文字（電子入札利用不可）'!$A:$A,1,FALSE))=TRUE,IF(SUBSTITUTE(BT60,"　","")="",0,IF($CV$3&lt;=CODE(BT60),IF(AND($DB$3&lt;=CODE(BT60),CODE(BT60)&lt;=$DD$3),0,IF(AND($DG$3&lt;=CODE(BT60),CODE(BT60)&lt;=$DI$3),0,1)),0)),1)</f>
        <v>0</v>
      </c>
      <c r="EW60" s="436"/>
      <c r="EX60" s="436">
        <f>IF(ISERROR(VLOOKUP(BV60,'環境依存文字（電子入札利用不可）'!$A:$A,1,FALSE))=TRUE,IF(SUBSTITUTE(BV60,"　","")="",0,IF($CV$3&lt;=CODE(BV60),IF(AND($DB$3&lt;=CODE(BV60),CODE(BV60)&lt;=$DD$3),0,IF(AND($DG$3&lt;=CODE(BV60),CODE(BV60)&lt;=$DI$3),0,1)),0)),1)</f>
        <v>0</v>
      </c>
      <c r="EY60" s="436"/>
      <c r="EZ60" s="436">
        <f>IF(ISERROR(VLOOKUP(BX60,'環境依存文字（電子入札利用不可）'!$A:$A,1,FALSE))=TRUE,IF(SUBSTITUTE(BX60,"　","")="",0,IF($CV$3&lt;=CODE(BX60),IF(AND($DB$3&lt;=CODE(BX60),CODE(BX60)&lt;=$DD$3),0,IF(AND($DG$3&lt;=CODE(BX60),CODE(BX60)&lt;=$DI$3),0,1)),0)),1)</f>
        <v>0</v>
      </c>
      <c r="FA60" s="436"/>
      <c r="FB60" s="436">
        <f>IF(ISERROR(VLOOKUP(BZ60,'環境依存文字（電子入札利用不可）'!$A:$A,1,FALSE))=TRUE,IF(SUBSTITUTE(BZ60,"　","")="",0,IF($CV$3&lt;=CODE(BZ60),IF(AND($DB$3&lt;=CODE(BZ60),CODE(BZ60)&lt;=$DD$3),0,IF(AND($DG$3&lt;=CODE(BZ60),CODE(BZ60)&lt;=$DI$3),0,1)),0)),1)</f>
        <v>0</v>
      </c>
      <c r="FC60" s="436"/>
      <c r="FD60" s="436">
        <f>IF(ISERROR(VLOOKUP(CB60,'環境依存文字（電子入札利用不可）'!$A:$A,1,FALSE))=TRUE,IF(SUBSTITUTE(CB60,"　","")="",0,IF($CV$3&lt;=CODE(CB60),IF(AND($DB$3&lt;=CODE(CB60),CODE(CB60)&lt;=$DD$3),0,IF(AND($DG$3&lt;=CODE(CB60),CODE(CB60)&lt;=$DI$3),0,1)),0)),1)</f>
        <v>0</v>
      </c>
      <c r="FE60" s="436"/>
      <c r="FF60" s="436">
        <f>IF(ISERROR(VLOOKUP(CD60,'環境依存文字（電子入札利用不可）'!$A:$A,1,FALSE))=TRUE,IF(SUBSTITUTE(CD60,"　","")="",0,IF($CV$3&lt;=CODE(CD60),IF(AND($DB$3&lt;=CODE(CD60),CODE(CD60)&lt;=$DD$3),0,IF(AND($DG$3&lt;=CODE(CD60),CODE(CD60)&lt;=$DI$3),0,1)),0)),1)</f>
        <v>0</v>
      </c>
      <c r="FG60" s="436"/>
      <c r="FH60" s="436">
        <f>IF(ISERROR(VLOOKUP(CF60,'環境依存文字（電子入札利用不可）'!$A:$A,1,FALSE))=TRUE,IF(SUBSTITUTE(CF60,"　","")="",0,IF($CV$3&lt;=CODE(CF60),IF(AND($DB$3&lt;=CODE(CF60),CODE(CF60)&lt;=$DD$3),0,IF(AND($DG$3&lt;=CODE(CF60),CODE(CF60)&lt;=$DI$3),0,1)),0)),1)</f>
        <v>0</v>
      </c>
      <c r="FI60" s="436"/>
      <c r="FJ60" s="436">
        <f>IF(ISERROR(VLOOKUP(CH60,'環境依存文字（電子入札利用不可）'!$A:$A,1,FALSE))=TRUE,IF(SUBSTITUTE(CH60,"　","")="",0,IF($CV$3&lt;=CODE(CH60),IF(AND($DB$3&lt;=CODE(CH60),CODE(CH60)&lt;=$DD$3),0,IF(AND($DG$3&lt;=CODE(CH60),CODE(CH60)&lt;=$DI$3),0,1)),0)),1)</f>
        <v>0</v>
      </c>
      <c r="FK60" s="436"/>
      <c r="FL60" s="436">
        <f>IF(ISERROR(VLOOKUP(CJ60,'環境依存文字（電子入札利用不可）'!$A:$A,1,FALSE))=TRUE,IF(SUBSTITUTE(CJ60,"　","")="",0,IF($CV$3&lt;=CODE(CJ60),IF(AND($DB$3&lt;=CODE(CJ60),CODE(CJ60)&lt;=$DD$3),0,IF(AND($DG$3&lt;=CODE(CJ60),CODE(CJ60)&lt;=$DI$3),0,1)),0)),1)</f>
        <v>0</v>
      </c>
      <c r="FM60" s="436"/>
      <c r="FN60" s="436">
        <f>IF(ISERROR(VLOOKUP(CL60,'環境依存文字（電子入札利用不可）'!$A:$A,1,FALSE))=TRUE,IF(SUBSTITUTE(CL60,"　","")="",0,IF($CV$3&lt;=CODE(CL60),IF(AND($DB$3&lt;=CODE(CL60),CODE(CL60)&lt;=$DD$3),0,IF(AND($DG$3&lt;=CODE(CL60),CODE(CL60)&lt;=$DI$3),0,1)),0)),1)</f>
        <v>0</v>
      </c>
      <c r="FO60" s="436"/>
      <c r="FP60" s="436">
        <f>IF(ISERROR(VLOOKUP(CN60,'環境依存文字（電子入札利用不可）'!$A:$A,1,FALSE))=TRUE,IF(SUBSTITUTE(CN60,"　","")="",0,IF($CV$3&lt;=CODE(CN60),IF(AND($DB$3&lt;=CODE(CN60),CODE(CN60)&lt;=$DD$3),0,IF(AND($DG$3&lt;=CODE(CN60),CODE(CN60)&lt;=$DI$3),0,1)),0)),1)</f>
        <v>0</v>
      </c>
      <c r="FR60" s="436">
        <f>IF(ISERROR(VLOOKUP(CP60,'環境依存文字（電子入札利用不可）'!$A:$A,1,FALSE))=TRUE,IF(SUBSTITUTE(CP60,"　","")="",0,IF($CV$3&lt;=CODE(CP60),IF(AND($DB$3&lt;=CODE(CP60),CODE(CP60)&lt;=$DD$3),0,IF(AND($DG$3&lt;=CODE(CP60),CODE(CP60)&lt;=$DI$3),0,1)),0)),1)</f>
        <v>0</v>
      </c>
      <c r="FT60" s="436">
        <f>IF(ISERROR(VLOOKUP(CR60,'環境依存文字（電子入札利用不可）'!$A:$A,1,FALSE))=TRUE,IF(SUBSTITUTE(CR60,"　","")="",0,IF($CV$3&lt;=CODE(CR60),IF(AND($DB$3&lt;=CODE(CR60),CODE(CR60)&lt;=$DD$3),0,IF(AND($DG$3&lt;=CODE(CR60),CODE(CR60)&lt;=$DI$3),0,1)),0)),1)</f>
        <v>0</v>
      </c>
      <c r="FV60" s="436">
        <f>IF(ISERROR(VLOOKUP(CT60,'環境依存文字（電子入札利用不可）'!$A:$A,1,FALSE))=TRUE,IF(SUBSTITUTE(CT60,"　","")="",0,IF($CV$3&lt;=CODE(CT60),IF(AND($DB$3&lt;=CODE(CT60),CODE(CT60)&lt;=$DD$3),0,IF(AND($DG$3&lt;=CODE(CT60),CODE(CT60)&lt;=$DI$3),0,1)),0)),1)</f>
        <v>0</v>
      </c>
      <c r="FX60" s="436">
        <f>IF(ISERROR(VLOOKUP(CV60,'環境依存文字（電子入札利用不可）'!$A:$A,1,FALSE))=TRUE,IF(SUBSTITUTE(CV60,"　","")="",0,IF($CV$3&lt;=CODE(CV60),IF(AND($DB$3&lt;=CODE(CV60),CODE(CV60)&lt;=$DD$3),0,IF(AND($DG$3&lt;=CODE(CV60),CODE(CV60)&lt;=$DI$3),0,1)),0)),1)</f>
        <v>0</v>
      </c>
    </row>
    <row r="61" spans="2:180" s="436" customFormat="1" ht="23.25" customHeight="1">
      <c r="B61" s="1450">
        <v>6</v>
      </c>
      <c r="C61" s="1452" t="str">
        <f>+IF(入力シート!F234="","",入力シート!F234)</f>
        <v/>
      </c>
      <c r="D61" s="1452"/>
      <c r="E61" s="1452"/>
      <c r="F61" s="1452"/>
      <c r="G61" s="1452"/>
      <c r="H61" s="1452"/>
      <c r="I61" s="1452"/>
      <c r="J61" s="1452"/>
      <c r="K61" s="361" t="str">
        <f>+IF(入力シート!J234="","",入力シート!J234)</f>
        <v/>
      </c>
      <c r="L61" s="1453" t="str">
        <f>+MID(入力シート!$BI234,入力シート!BI$182,1)</f>
        <v/>
      </c>
      <c r="M61" s="1454"/>
      <c r="N61" s="1455" t="str">
        <f>+MID(入力シート!$BI234,入力シート!BK$182,1)</f>
        <v/>
      </c>
      <c r="O61" s="1456"/>
      <c r="P61" s="1457" t="str">
        <f>+MID(入力シート!$BI234,入力シート!BM$182,1)</f>
        <v/>
      </c>
      <c r="Q61" s="1457"/>
      <c r="R61" s="1448" t="str">
        <f>+MID(入力シート!$BI234,入力シート!BO$182,1)</f>
        <v/>
      </c>
      <c r="S61" s="1448"/>
      <c r="T61" s="1447" t="str">
        <f>+MID(入力シート!$BI234,入力シート!BQ$182,1)</f>
        <v/>
      </c>
      <c r="U61" s="1448"/>
      <c r="V61" s="587" t="str">
        <f>+IF(入力シート!$Q234="","",MID(TEXT(入力シート!$Q234,"00000#"),入力シート!BI$183,1))</f>
        <v/>
      </c>
      <c r="W61" s="579" t="str">
        <f>+IF(入力シート!$Q234="","",MID(TEXT(入力シート!$Q234,"00000#"),入力シート!BJ$183,1))</f>
        <v/>
      </c>
      <c r="X61" s="579" t="str">
        <f>+IF(入力シート!$Q234="","",MID(TEXT(入力シート!$Q234,"00000#"),入力シート!BK$183,1))</f>
        <v/>
      </c>
      <c r="Y61" s="579" t="str">
        <f>+IF(入力シート!$Q234="","",MID(TEXT(入力シート!$Q234,"00000#"),入力シート!BL$183,1))</f>
        <v/>
      </c>
      <c r="Z61" s="579" t="str">
        <f>+IF(入力シート!$Q234="","",MID(TEXT(入力シート!$Q234,"00000#"),入力シート!BM$183,1))</f>
        <v/>
      </c>
      <c r="AA61" s="580" t="str">
        <f>+IF(入力シート!$Q234="","",MID(TEXT(入力シート!$Q234,"00000#"),入力シート!BN$183,1))</f>
        <v/>
      </c>
      <c r="AB61" s="1449" t="str">
        <f>+IF(入力シート!$S234="","",MID(入力シート!$S234,入力シート!BI$181,1))</f>
        <v/>
      </c>
      <c r="AC61" s="1446"/>
      <c r="AD61" s="1446" t="str">
        <f>+IF(入力シート!$S234="","",MID(入力シート!$S234,入力シート!BK$181,1))</f>
        <v/>
      </c>
      <c r="AE61" s="1446"/>
      <c r="AF61" s="1446" t="str">
        <f>+IF(入力シート!$S234="","",MID(入力シート!$S234,入力シート!BM$181,1))</f>
        <v/>
      </c>
      <c r="AG61" s="1446"/>
      <c r="AH61" s="1446" t="str">
        <f>+IF(入力シート!$S234="","",MID(入力シート!$S234,入力シート!BO$181,1))</f>
        <v/>
      </c>
      <c r="AI61" s="1446"/>
      <c r="AJ61" s="1446" t="str">
        <f>+IF(入力シート!$S234="","",MID(入力シート!$S234,入力シート!BQ$181,1))</f>
        <v/>
      </c>
      <c r="AK61" s="1446"/>
      <c r="AL61" s="1446" t="str">
        <f>+IF(入力シート!$S234="","",MID(入力シート!$S234,入力シート!BS$181,1))</f>
        <v/>
      </c>
      <c r="AM61" s="1446"/>
      <c r="AN61" s="1446" t="str">
        <f>+IF(入力シート!$S234="","",MID(入力シート!$S234,入力シート!BU$181,1))</f>
        <v/>
      </c>
      <c r="AO61" s="1446"/>
      <c r="AP61" s="1446" t="str">
        <f>+IF(入力シート!$S234="","",MID(入力シート!$S234,入力シート!BW$181,1))</f>
        <v/>
      </c>
      <c r="AQ61" s="1446"/>
      <c r="AR61" s="1446" t="str">
        <f>+IF(入力シート!$S234="","",MID(入力シート!$S234,入力シート!BY$181,1))</f>
        <v/>
      </c>
      <c r="AS61" s="1446"/>
      <c r="AT61" s="1446" t="str">
        <f>+IF(入力シート!$S234="","",MID(入力シート!$S234,入力シート!CA$181,1))</f>
        <v/>
      </c>
      <c r="AU61" s="1446"/>
      <c r="AV61" s="1446" t="str">
        <f>+IF(入力シート!$S234="","",MID(入力シート!$S234,入力シート!CC$181,1))</f>
        <v/>
      </c>
      <c r="AW61" s="1446"/>
      <c r="AX61" s="1446" t="str">
        <f>+IF(入力シート!$S234="","",MID(入力シート!$S234,入力シート!CE$181,1))</f>
        <v/>
      </c>
      <c r="AY61" s="1446"/>
      <c r="AZ61" s="1446" t="str">
        <f>+IF(入力シート!$S234="","",MID(入力シート!$S234,入力シート!CG$181,1))</f>
        <v/>
      </c>
      <c r="BA61" s="1446"/>
      <c r="BB61" s="1446" t="str">
        <f>+IF(入力シート!$S234="","",MID(入力シート!$S234,入力シート!CI$181,1))</f>
        <v/>
      </c>
      <c r="BC61" s="1446"/>
      <c r="BD61" s="1446" t="str">
        <f>+IF(入力シート!$S234="","",MID(入力シート!$S234,入力シート!CK$181,1))</f>
        <v/>
      </c>
      <c r="BE61" s="1446"/>
      <c r="BF61" s="1446" t="str">
        <f>+IF(入力シート!$S234="","",MID(入力シート!$S234,入力シート!CM$181,1))</f>
        <v/>
      </c>
      <c r="BG61" s="1446"/>
      <c r="BH61" s="1446" t="str">
        <f>+IF(入力シート!$S234="","",MID(入力シート!$S234,入力シート!CO$181,1))</f>
        <v/>
      </c>
      <c r="BI61" s="1446"/>
      <c r="BJ61" s="1442" t="str">
        <f>+IF(入力シート!$S234="","",MID(入力シート!$S234,入力シート!CQ$181,1))</f>
        <v/>
      </c>
      <c r="BK61" s="1443"/>
      <c r="BL61" s="581" t="str">
        <f>+IF(入力シート!$AO234="","",MID(TEXT(入力シート!$AO234,"00#"),入力シート!BI$183,1))</f>
        <v/>
      </c>
      <c r="BM61" s="582" t="str">
        <f>+IF(入力シート!$AO234="","",MID(TEXT(入力シート!$AO234,"00#"),入力シート!BJ$183,1))</f>
        <v/>
      </c>
      <c r="BN61" s="582" t="str">
        <f>+IF(入力シート!$AO234="","",MID(TEXT(入力シート!$AO234,"00#"),入力シート!BK$183,1))</f>
        <v/>
      </c>
      <c r="BO61" s="583" t="s">
        <v>34</v>
      </c>
      <c r="BP61" s="582" t="str">
        <f>+IF(入力シート!$AR234="","",MID(TEXT(入力シート!$AR234,"000#"),入力シート!BI$183,1))</f>
        <v/>
      </c>
      <c r="BQ61" s="582" t="str">
        <f>+IF(入力シート!$AR234="","",MID(TEXT(入力シート!$AR234,"000#"),入力シート!BJ$183,1))</f>
        <v/>
      </c>
      <c r="BR61" s="582" t="str">
        <f>+IF(入力シート!$AR234="","",MID(TEXT(入力シート!$AR234,"000#"),入力シート!BK$183,1))</f>
        <v/>
      </c>
      <c r="BS61" s="582" t="str">
        <f>+IF(入力シート!$AR234="","",MID(TEXT(入力シート!$AR234,"000#"),入力シート!BL$183,1))</f>
        <v/>
      </c>
      <c r="BT61" s="1444" t="str">
        <f>+IF(入力シート!$AT234="","",MID(入力シート!$AT234,入力シート!BI$181,1))</f>
        <v/>
      </c>
      <c r="BU61" s="1445"/>
      <c r="BV61" s="1435" t="str">
        <f>+IF(入力シート!$AT234="","",MID(入力シート!$AT234,入力シート!BK$181,1))</f>
        <v/>
      </c>
      <c r="BW61" s="1436"/>
      <c r="BX61" s="1435" t="str">
        <f>+IF(入力シート!$AT234="","",MID(入力シート!$AT234,入力シート!BM$181,1))</f>
        <v/>
      </c>
      <c r="BY61" s="1436"/>
      <c r="BZ61" s="1437" t="str">
        <f>+IF(入力シート!$AT234="","",MID(入力シート!$AT234,入力シート!BO$181,1))</f>
        <v/>
      </c>
      <c r="CA61" s="1438"/>
      <c r="CB61" s="1435" t="str">
        <f>+IF(入力シート!$AT234="","",MID(入力シート!$AT234,入力シート!BQ$181,1))</f>
        <v/>
      </c>
      <c r="CC61" s="1436"/>
      <c r="CD61" s="1435" t="str">
        <f>+IF(入力シート!$AT234="","",MID(入力シート!$AT234,入力シート!BS$181,1))</f>
        <v/>
      </c>
      <c r="CE61" s="1436"/>
      <c r="CF61" s="1437" t="str">
        <f>+IF(入力シート!$AT234="","",MID(入力シート!$AT234,入力シート!BU$181,1))</f>
        <v/>
      </c>
      <c r="CG61" s="1438"/>
      <c r="CH61" s="1435" t="str">
        <f>+IF(入力シート!$AT234="","",MID(入力シート!$AT234,入力シート!BW$181,1))</f>
        <v/>
      </c>
      <c r="CI61" s="1439"/>
      <c r="CJ61" s="1440" t="str">
        <f>+IF(入力シート!$AG234="","",MID(入力シート!$AG234,入力シート!BI$181,1))</f>
        <v/>
      </c>
      <c r="CK61" s="1441"/>
      <c r="CL61" s="1425" t="str">
        <f>+IF(入力シート!$AG234="","",MID(入力シート!$AG234,入力シート!BK$181,1))</f>
        <v/>
      </c>
      <c r="CM61" s="1426"/>
      <c r="CN61" s="1425" t="str">
        <f>+IF(入力シート!$AG234="","",MID(入力シート!$AG234,入力シート!BM$181,1))</f>
        <v/>
      </c>
      <c r="CO61" s="1426"/>
      <c r="CP61" s="1425" t="str">
        <f>+IF(入力シート!$AG234="","",MID(入力シート!$AG234,入力シート!BO$181,1))</f>
        <v/>
      </c>
      <c r="CQ61" s="1426"/>
      <c r="CR61" s="1425" t="str">
        <f>+IF(入力シート!$AG234="","",MID(入力シート!$AG234,入力シート!BQ$181,1))</f>
        <v/>
      </c>
      <c r="CS61" s="1426"/>
      <c r="CT61" s="1425" t="str">
        <f>+IF(入力シート!$AG234="","",MID(入力シート!$AG234,入力シート!BS$181,1))</f>
        <v/>
      </c>
      <c r="CU61" s="1426"/>
      <c r="CV61" s="1425" t="str">
        <f>+IF(入力シート!$AG234="","",MID(入力シート!$AG234,入力シート!BU$181,1))</f>
        <v/>
      </c>
      <c r="CW61" s="1427"/>
      <c r="CX61" s="606"/>
      <c r="CY61" s="606"/>
      <c r="CZ61" s="606"/>
      <c r="DA61" s="606"/>
      <c r="DB61" s="643">
        <f>+SUM(DD61:FX62)</f>
        <v>0</v>
      </c>
      <c r="DD61" s="436">
        <f>IF(ISERROR(VLOOKUP(AB61,'環境依存文字（電子入札利用不可）'!$A:$A,1,FALSE))=TRUE,IF(SUBSTITUTE(AB61,"　","")="",0,IF($CV$3&lt;=CODE(AB61),IF(AND($DB$3&lt;=CODE(AB61),CODE(AB61)&lt;=$DD$3),0,IF(AND($DG$3&lt;=CODE(AB61),CODE(AB61)&lt;=$DI$3),0,1)),0)),1)</f>
        <v>0</v>
      </c>
      <c r="DF61" s="436">
        <f>IF(ISERROR(VLOOKUP(AD61,'環境依存文字（電子入札利用不可）'!$A:$A,1,FALSE))=TRUE,IF(SUBSTITUTE(AD61,"　","")="",0,IF($CV$3&lt;=CODE(AD61),IF(AND($DB$3&lt;=CODE(AD61),CODE(AD61)&lt;=$DD$3),0,IF(AND($DG$3&lt;=CODE(AD61),CODE(AD61)&lt;=$DI$3),0,1)),0)),1)</f>
        <v>0</v>
      </c>
      <c r="DH61" s="436">
        <f>IF(ISERROR(VLOOKUP(AF61,'環境依存文字（電子入札利用不可）'!$A:$A,1,FALSE))=TRUE,IF(SUBSTITUTE(AF61,"　","")="",0,IF($CV$3&lt;=CODE(AF61),IF(AND($DB$3&lt;=CODE(AF61),CODE(AF61)&lt;=$DD$3),0,IF(AND($DG$3&lt;=CODE(AF61),CODE(AF61)&lt;=$DI$3),0,1)),0)),1)</f>
        <v>0</v>
      </c>
      <c r="DJ61" s="436">
        <f>IF(ISERROR(VLOOKUP(AH61,'環境依存文字（電子入札利用不可）'!$A:$A,1,FALSE))=TRUE,IF(SUBSTITUTE(AH61,"　","")="",0,IF($CV$3&lt;=CODE(AH61),IF(AND($DB$3&lt;=CODE(AH61),CODE(AH61)&lt;=$DD$3),0,IF(AND($DG$3&lt;=CODE(AH61),CODE(AH61)&lt;=$DI$3),0,1)),0)),1)</f>
        <v>0</v>
      </c>
      <c r="DL61" s="436">
        <f>IF(ISERROR(VLOOKUP(AJ61,'環境依存文字（電子入札利用不可）'!$A:$A,1,FALSE))=TRUE,IF(SUBSTITUTE(AJ61,"　","")="",0,IF($CV$3&lt;=CODE(AJ61),IF(AND($DB$3&lt;=CODE(AJ61),CODE(AJ61)&lt;=$DD$3),0,IF(AND($DG$3&lt;=CODE(AJ61),CODE(AJ61)&lt;=$DI$3),0,1)),0)),1)</f>
        <v>0</v>
      </c>
      <c r="DN61" s="436">
        <f>IF(ISERROR(VLOOKUP(AL61,'環境依存文字（電子入札利用不可）'!$A:$A,1,FALSE))=TRUE,IF(SUBSTITUTE(AL61,"　","")="",0,IF($CV$3&lt;=CODE(AL61),IF(AND($DB$3&lt;=CODE(AL61),CODE(AL61)&lt;=$DD$3),0,IF(AND($DG$3&lt;=CODE(AL61),CODE(AL61)&lt;=$DI$3),0,1)),0)),1)</f>
        <v>0</v>
      </c>
      <c r="DP61" s="436">
        <f>IF(ISERROR(VLOOKUP(AN61,'環境依存文字（電子入札利用不可）'!$A:$A,1,FALSE))=TRUE,IF(SUBSTITUTE(AN61,"　","")="",0,IF($CV$3&lt;=CODE(AN61),IF(AND($DB$3&lt;=CODE(AN61),CODE(AN61)&lt;=$DD$3),0,IF(AND($DG$3&lt;=CODE(AN61),CODE(AN61)&lt;=$DI$3),0,1)),0)),1)</f>
        <v>0</v>
      </c>
      <c r="DR61" s="436">
        <f>IF(ISERROR(VLOOKUP(AP61,'環境依存文字（電子入札利用不可）'!$A:$A,1,FALSE))=TRUE,IF(SUBSTITUTE(AP61,"　","")="",0,IF($CV$3&lt;=CODE(AP61),IF(AND($DB$3&lt;=CODE(AP61),CODE(AP61)&lt;=$DD$3),0,IF(AND($DG$3&lt;=CODE(AP61),CODE(AP61)&lt;=$DI$3),0,1)),0)),1)</f>
        <v>0</v>
      </c>
      <c r="DT61" s="436">
        <f>IF(ISERROR(VLOOKUP(AR61,'環境依存文字（電子入札利用不可）'!$A:$A,1,FALSE))=TRUE,IF(SUBSTITUTE(AR61,"　","")="",0,IF($CV$3&lt;=CODE(AR61),IF(AND($DB$3&lt;=CODE(AR61),CODE(AR61)&lt;=$DD$3),0,IF(AND($DG$3&lt;=CODE(AR61),CODE(AR61)&lt;=$DI$3),0,1)),0)),1)</f>
        <v>0</v>
      </c>
      <c r="DV61" s="436">
        <f>IF(ISERROR(VLOOKUP(AT61,'環境依存文字（電子入札利用不可）'!$A:$A,1,FALSE))=TRUE,IF(SUBSTITUTE(AT61,"　","")="",0,IF($CV$3&lt;=CODE(AT61),IF(AND($DB$3&lt;=CODE(AT61),CODE(AT61)&lt;=$DD$3),0,IF(AND($DG$3&lt;=CODE(AT61),CODE(AT61)&lt;=$DI$3),0,1)),0)),1)</f>
        <v>0</v>
      </c>
      <c r="DX61" s="436">
        <f>IF(ISERROR(VLOOKUP(AV61,'環境依存文字（電子入札利用不可）'!$A:$A,1,FALSE))=TRUE,IF(SUBSTITUTE(AV61,"　","")="",0,IF($CV$3&lt;=CODE(AV61),IF(AND($DB$3&lt;=CODE(AV61),CODE(AV61)&lt;=$DD$3),0,IF(AND($DG$3&lt;=CODE(AV61),CODE(AV61)&lt;=$DI$3),0,1)),0)),1)</f>
        <v>0</v>
      </c>
      <c r="DZ61" s="436">
        <f>IF(ISERROR(VLOOKUP(AX61,'環境依存文字（電子入札利用不可）'!$A:$A,1,FALSE))=TRUE,IF(SUBSTITUTE(AX61,"　","")="",0,IF($CV$3&lt;=CODE(AX61),IF(AND($DB$3&lt;=CODE(AX61),CODE(AX61)&lt;=$DD$3),0,IF(AND($DG$3&lt;=CODE(AX61),CODE(AX61)&lt;=$DI$3),0,1)),0)),1)</f>
        <v>0</v>
      </c>
      <c r="EB61" s="436">
        <f>IF(ISERROR(VLOOKUP(AZ61,'環境依存文字（電子入札利用不可）'!$A:$A,1,FALSE))=TRUE,IF(SUBSTITUTE(AZ61,"　","")="",0,IF($CV$3&lt;=CODE(AZ61),IF(AND($DB$3&lt;=CODE(AZ61),CODE(AZ61)&lt;=$DD$3),0,IF(AND($DG$3&lt;=CODE(AZ61),CODE(AZ61)&lt;=$DI$3),0,1)),0)),1)</f>
        <v>0</v>
      </c>
      <c r="ED61" s="436">
        <f>IF(ISERROR(VLOOKUP(BB61,'環境依存文字（電子入札利用不可）'!$A:$A,1,FALSE))=TRUE,IF(SUBSTITUTE(BB61,"　","")="",0,IF($CV$3&lt;=CODE(BB61),IF(AND($DB$3&lt;=CODE(BB61),CODE(BB61)&lt;=$DD$3),0,IF(AND($DG$3&lt;=CODE(BB61),CODE(BB61)&lt;=$DI$3),0,1)),0)),1)</f>
        <v>0</v>
      </c>
      <c r="EF61" s="436">
        <f>IF(ISERROR(VLOOKUP(BD61,'環境依存文字（電子入札利用不可）'!$A:$A,1,FALSE))=TRUE,IF(SUBSTITUTE(BD61,"　","")="",0,IF($CV$3&lt;=CODE(BD61),IF(AND($DB$3&lt;=CODE(BD61),CODE(BD61)&lt;=$DD$3),0,IF(AND($DG$3&lt;=CODE(BD61),CODE(BD61)&lt;=$DI$3),0,1)),0)),1)</f>
        <v>0</v>
      </c>
      <c r="EH61" s="436">
        <f>IF(ISERROR(VLOOKUP(BF61,'環境依存文字（電子入札利用不可）'!$A:$A,1,FALSE))=TRUE,IF(SUBSTITUTE(BF61,"　","")="",0,IF($CV$3&lt;=CODE(BF61),IF(AND($DB$3&lt;=CODE(BF61),CODE(BF61)&lt;=$DD$3),0,IF(AND($DG$3&lt;=CODE(BF61),CODE(BF61)&lt;=$DI$3),0,1)),0)),1)</f>
        <v>0</v>
      </c>
      <c r="EJ61" s="436">
        <f>IF(ISERROR(VLOOKUP(BH61,'環境依存文字（電子入札利用不可）'!$A:$A,1,FALSE))=TRUE,IF(SUBSTITUTE(BH61,"　","")="",0,IF($CV$3&lt;=CODE(BH61),IF(AND($DB$3&lt;=CODE(BH61),CODE(BH61)&lt;=$DD$3),0,IF(AND($DG$3&lt;=CODE(BH61),CODE(BH61)&lt;=$DI$3),0,1)),0)),1)</f>
        <v>0</v>
      </c>
      <c r="EL61" s="436">
        <f>IF(ISERROR(VLOOKUP(BJ61,'環境依存文字（電子入札利用不可）'!$A:$A,1,FALSE))=TRUE,IF(SUBSTITUTE(BJ61,"　","")="",0,IF($CV$3&lt;=CODE(BJ61),IF(AND($DB$3&lt;=CODE(BJ61),CODE(BJ61)&lt;=$DD$3),0,IF(AND($DG$3&lt;=CODE(BJ61),CODE(BJ61)&lt;=$DI$3),0,1)),0)),1)</f>
        <v>0</v>
      </c>
      <c r="EN61" s="436">
        <f>IF(ISERROR(VLOOKUP(BT61,'環境依存文字（電子入札利用不可）'!$A:$A,1,FALSE))=TRUE,IF(SUBSTITUTE(BT61,"　","")="",0,IF($CV$3&lt;=CODE(BT61),IF(AND($DB$3&lt;=CODE(BT61),CODE(BT61)&lt;=$DD$3),0,IF(AND($DG$3&lt;=CODE(BT61),CODE(BT61)&lt;=$DI$3),0,1)),0)),1)</f>
        <v>0</v>
      </c>
      <c r="EP61" s="436">
        <f>IF(ISERROR(VLOOKUP(BV61,'環境依存文字（電子入札利用不可）'!$A:$A,1,FALSE))=TRUE,IF(SUBSTITUTE(BV61,"　","")="",0,IF($CV$3&lt;=CODE(BV61),IF(AND($DB$3&lt;=CODE(BV61),CODE(BV61)&lt;=$DD$3),0,IF(AND($DG$3&lt;=CODE(BV61),CODE(BV61)&lt;=$DI$3),0,1)),0)),1)</f>
        <v>0</v>
      </c>
      <c r="ER61" s="436">
        <f>IF(ISERROR(VLOOKUP(BX61,'環境依存文字（電子入札利用不可）'!$A:$A,1,FALSE))=TRUE,IF(SUBSTITUTE(BX61,"　","")="",0,IF($CV$3&lt;=CODE(BX61),IF(AND($DB$3&lt;=CODE(BX61),CODE(BX61)&lt;=$DD$3),0,IF(AND($DG$3&lt;=CODE(BX61),CODE(BX61)&lt;=$DI$3),0,1)),0)),1)</f>
        <v>0</v>
      </c>
      <c r="ET61" s="436">
        <f>IF(ISERROR(VLOOKUP(BZ61,'環境依存文字（電子入札利用不可）'!$A:$A,1,FALSE))=TRUE,IF(SUBSTITUTE(BZ61,"　","")="",0,IF($CV$3&lt;=CODE(BZ61),IF(AND($DB$3&lt;=CODE(BZ61),CODE(BZ61)&lt;=$DD$3),0,IF(AND($DG$3&lt;=CODE(BZ61),CODE(BZ61)&lt;=$DI$3),0,1)),0)),1)</f>
        <v>0</v>
      </c>
      <c r="EV61" s="436">
        <f>IF(ISERROR(VLOOKUP(CB61,'環境依存文字（電子入札利用不可）'!$A:$A,1,FALSE))=TRUE,IF(SUBSTITUTE(CB61,"　","")="",0,IF($CV$3&lt;=CODE(CB61),IF(AND($DB$3&lt;=CODE(CB61),CODE(CB61)&lt;=$DD$3),0,IF(AND($DG$3&lt;=CODE(CB61),CODE(CB61)&lt;=$DI$3),0,1)),0)),1)</f>
        <v>0</v>
      </c>
      <c r="EX61" s="436">
        <f>IF(ISERROR(VLOOKUP(CD61,'環境依存文字（電子入札利用不可）'!$A:$A,1,FALSE))=TRUE,IF(SUBSTITUTE(CD61,"　","")="",0,IF($CV$3&lt;=CODE(CD61),IF(AND($DB$3&lt;=CODE(CD61),CODE(CD61)&lt;=$DD$3),0,IF(AND($DG$3&lt;=CODE(CD61),CODE(CD61)&lt;=$DI$3),0,1)),0)),1)</f>
        <v>0</v>
      </c>
      <c r="EZ61" s="436">
        <f>IF(ISERROR(VLOOKUP(CF61,'環境依存文字（電子入札利用不可）'!$A:$A,1,FALSE))=TRUE,IF(SUBSTITUTE(CF61,"　","")="",0,IF($CV$3&lt;=CODE(CF61),IF(AND($DB$3&lt;=CODE(CF61),CODE(CF61)&lt;=$DD$3),0,IF(AND($DG$3&lt;=CODE(CF61),CODE(CF61)&lt;=$DI$3),0,1)),0)),1)</f>
        <v>0</v>
      </c>
      <c r="FB61" s="436">
        <f>IF(ISERROR(VLOOKUP(CH61,'環境依存文字（電子入札利用不可）'!$A:$A,1,FALSE))=TRUE,IF(SUBSTITUTE(CH61,"　","")="",0,IF($CV$3&lt;=CODE(CH61),IF(AND($DB$3&lt;=CODE(CH61),CODE(CH61)&lt;=$DD$3),0,IF(AND($DG$3&lt;=CODE(CH61),CODE(CH61)&lt;=$DI$3),0,1)),0)),1)</f>
        <v>0</v>
      </c>
      <c r="FD61" s="436">
        <f>IF(ISERROR(VLOOKUP(CJ61,'環境依存文字（電子入札利用不可）'!$A:$A,1,FALSE))=TRUE,IF(SUBSTITUTE(CJ61,"　","")="",0,IF($CV$3&lt;=CODE(CJ61),IF(AND($DB$3&lt;=CODE(CJ61),CODE(CJ61)&lt;=$DD$3),0,IF(AND($DG$3&lt;=CODE(CJ61),CODE(CJ61)&lt;=$DI$3),0,1)),0)),1)</f>
        <v>0</v>
      </c>
      <c r="FF61" s="436">
        <f>IF(ISERROR(VLOOKUP(CL61,'環境依存文字（電子入札利用不可）'!$A:$A,1,FALSE))=TRUE,IF(SUBSTITUTE(CL61,"　","")="",0,IF($CV$3&lt;=CODE(CL61),IF(AND($DB$3&lt;=CODE(CL61),CODE(CL61)&lt;=$DD$3),0,IF(AND($DG$3&lt;=CODE(CL61),CODE(CL61)&lt;=$DI$3),0,1)),0)),1)</f>
        <v>0</v>
      </c>
      <c r="FH61" s="436">
        <f>IF(ISERROR(VLOOKUP(CN61,'環境依存文字（電子入札利用不可）'!$A:$A,1,FALSE))=TRUE,IF(SUBSTITUTE(CN61,"　","")="",0,IF($CV$3&lt;=CODE(CN61),IF(AND($DB$3&lt;=CODE(CN61),CODE(CN61)&lt;=$DD$3),0,IF(AND($DG$3&lt;=CODE(CN61),CODE(CN61)&lt;=$DI$3),0,1)),0)),1)</f>
        <v>0</v>
      </c>
      <c r="FJ61" s="436">
        <f>IF(ISERROR(VLOOKUP(CP61,'環境依存文字（電子入札利用不可）'!$A:$A,1,FALSE))=TRUE,IF(SUBSTITUTE(CP61,"　","")="",0,IF($CV$3&lt;=CODE(CP61),IF(AND($DB$3&lt;=CODE(CP61),CODE(CP61)&lt;=$DD$3),0,IF(AND($DG$3&lt;=CODE(CP61),CODE(CP61)&lt;=$DI$3),0,1)),0)),1)</f>
        <v>0</v>
      </c>
      <c r="FL61" s="436">
        <f>IF(ISERROR(VLOOKUP(CR61,'環境依存文字（電子入札利用不可）'!$A:$A,1,FALSE))=TRUE,IF(SUBSTITUTE(CR61,"　","")="",0,IF($CV$3&lt;=CODE(CR61),IF(AND($DB$3&lt;=CODE(CR61),CODE(CR61)&lt;=$DD$3),0,IF(AND($DG$3&lt;=CODE(CR61),CODE(CR61)&lt;=$DI$3),0,1)),0)),1)</f>
        <v>0</v>
      </c>
      <c r="FN61" s="436">
        <f>IF(ISERROR(VLOOKUP(CT61,'環境依存文字（電子入札利用不可）'!$A:$A,1,FALSE))=TRUE,IF(SUBSTITUTE(CT61,"　","")="",0,IF($CV$3&lt;=CODE(CT61),IF(AND($DB$3&lt;=CODE(CT61),CODE(CT61)&lt;=$DD$3),0,IF(AND($DG$3&lt;=CODE(CT61),CODE(CT61)&lt;=$DI$3),0,1)),0)),1)</f>
        <v>0</v>
      </c>
      <c r="FP61" s="436">
        <f>IF(ISERROR(VLOOKUP(CV61,'環境依存文字（電子入札利用不可）'!$A:$A,1,FALSE))=TRUE,IF(SUBSTITUTE(CV61,"　","")="",0,IF($CV$3&lt;=CODE(CV61),IF(AND($DB$3&lt;=CODE(CV61),CODE(CV61)&lt;=$DD$3),0,IF(AND($DG$3&lt;=CODE(CV61),CODE(CV61)&lt;=$DI$3),0,1)),0)),1)</f>
        <v>0</v>
      </c>
    </row>
    <row r="62" spans="2:180" ht="24" customHeight="1" thickBot="1">
      <c r="B62" s="1451"/>
      <c r="C62" s="1428" t="str">
        <f>+IF(入力シート!F235="","",入力シート!F235)</f>
        <v/>
      </c>
      <c r="D62" s="1428"/>
      <c r="E62" s="1428"/>
      <c r="F62" s="1428"/>
      <c r="G62" s="1428"/>
      <c r="H62" s="1428"/>
      <c r="I62" s="1428"/>
      <c r="J62" s="1428"/>
      <c r="K62" s="362" t="str">
        <f>+IF(入力シート!J235="","",入力シート!J235)</f>
        <v/>
      </c>
      <c r="L62" s="1429" t="str">
        <f>+MID(入力シート!$BI235,入力シート!BI$182,1)</f>
        <v/>
      </c>
      <c r="M62" s="1430"/>
      <c r="N62" s="1431" t="str">
        <f>+MID(入力シート!$BI235,入力シート!BK$182,1)</f>
        <v/>
      </c>
      <c r="O62" s="1432"/>
      <c r="P62" s="1432" t="str">
        <f>+MID(入力シート!$BI235,入力シート!BM$182,1)</f>
        <v/>
      </c>
      <c r="Q62" s="1432"/>
      <c r="R62" s="1433" t="str">
        <f>+MID(入力シート!$BI235,入力シート!BO$182,1)</f>
        <v/>
      </c>
      <c r="S62" s="1434"/>
      <c r="T62" s="1429" t="str">
        <f>+MID(入力シート!$BI235,入力シート!BQ$182,1)</f>
        <v/>
      </c>
      <c r="U62" s="1430"/>
      <c r="V62" s="584" t="str">
        <f>+IF(入力シート!$Q235="","",MID(TEXT(入力シート!$Q235,"00000#"),入力シート!BI$183,1))</f>
        <v/>
      </c>
      <c r="W62" s="585" t="str">
        <f>+IF(入力シート!$Q235="","",MID(TEXT(入力シート!$Q235,"00000#"),入力シート!BJ$183,1))</f>
        <v/>
      </c>
      <c r="X62" s="585" t="str">
        <f>+IF(入力シート!$Q235="","",MID(TEXT(入力シート!$Q235,"00000#"),入力シート!BK$183,1))</f>
        <v/>
      </c>
      <c r="Y62" s="585" t="str">
        <f>+IF(入力シート!$Q235="","",MID(TEXT(入力シート!$Q235,"00000#"),入力シート!BL$183,1))</f>
        <v/>
      </c>
      <c r="Z62" s="585" t="str">
        <f>+IF(入力シート!$Q235="","",MID(TEXT(入力シート!$Q235,"00000#"),入力シート!BM$183,1))</f>
        <v/>
      </c>
      <c r="AA62" s="586" t="str">
        <f>+IF(入力シート!$Q235="","",MID(TEXT(入力シート!$Q235,"00000#"),入力シート!BN$183,1))</f>
        <v/>
      </c>
      <c r="AB62" s="1424" t="str">
        <f>+IF(入力シート!$S234="","",MID(入力シート!$S234,入力シート!CS$181,1))</f>
        <v/>
      </c>
      <c r="AC62" s="1421"/>
      <c r="AD62" s="1421" t="str">
        <f>+IF(入力シート!$S234="","",MID(入力シート!$S234,入力シート!CU$181,1))</f>
        <v/>
      </c>
      <c r="AE62" s="1421"/>
      <c r="AF62" s="1421" t="str">
        <f>+IF(入力シート!$S234="","",MID(入力シート!$S234,入力シート!CW$181,1))</f>
        <v/>
      </c>
      <c r="AG62" s="1421"/>
      <c r="AH62" s="1421" t="str">
        <f>+IF(入力シート!$S234="","",MID(入力シート!$S234,入力シート!CY$181,1))</f>
        <v/>
      </c>
      <c r="AI62" s="1421"/>
      <c r="AJ62" s="1421" t="str">
        <f>+IF(入力シート!$S234="","",MID(入力シート!$S234,入力シート!DA$181,1))</f>
        <v/>
      </c>
      <c r="AK62" s="1421"/>
      <c r="AL62" s="1421" t="str">
        <f>+IF(入力シート!$S234="","",MID(入力シート!$S234,入力シート!DC$181,1))</f>
        <v/>
      </c>
      <c r="AM62" s="1421"/>
      <c r="AN62" s="1421" t="str">
        <f>+IF(入力シート!$S234="","",MID(入力シート!$S234,入力シート!DE$181,1))</f>
        <v/>
      </c>
      <c r="AO62" s="1421"/>
      <c r="AP62" s="1421" t="str">
        <f>+IF(入力シート!$S234="","",MID(入力シート!$S234,入力シート!DG$181,1))</f>
        <v/>
      </c>
      <c r="AQ62" s="1421"/>
      <c r="AR62" s="1421" t="str">
        <f>+IF(入力シート!$S234="","",MID(入力シート!$S234,入力シート!DI$181,1))</f>
        <v/>
      </c>
      <c r="AS62" s="1421"/>
      <c r="AT62" s="1421" t="str">
        <f>+IF(入力シート!$S234="","",MID(入力シート!$S234,入力シート!DK$181,1))</f>
        <v/>
      </c>
      <c r="AU62" s="1421"/>
      <c r="AV62" s="1421" t="str">
        <f>+IF(入力シート!$S234="","",MID(入力シート!$S234,入力シート!DM$181,1))</f>
        <v/>
      </c>
      <c r="AW62" s="1421"/>
      <c r="AX62" s="1421" t="str">
        <f>+IF(入力シート!$S234="","",MID(入力シート!$S234,入力シート!DO$181,1))</f>
        <v/>
      </c>
      <c r="AY62" s="1421"/>
      <c r="AZ62" s="1421" t="str">
        <f>+IF(入力シート!$S234="","",MID(入力シート!$S234,入力シート!DQ$181,1))</f>
        <v/>
      </c>
      <c r="BA62" s="1421"/>
      <c r="BB62" s="1421" t="str">
        <f>+IF(入力シート!$S234="","",MID(入力シート!$S234,入力シート!DS$181,1))</f>
        <v/>
      </c>
      <c r="BC62" s="1421"/>
      <c r="BD62" s="1421" t="str">
        <f>+IF(入力シート!$S234="","",MID(入力シート!$S234,入力シート!DU$181,1))</f>
        <v/>
      </c>
      <c r="BE62" s="1421"/>
      <c r="BF62" s="1421" t="str">
        <f>+IF(入力シート!$S234="","",MID(入力シート!$S234,入力シート!DW$181,1))</f>
        <v/>
      </c>
      <c r="BG62" s="1421"/>
      <c r="BH62" s="1421" t="str">
        <f>+IF(入力シート!$S234="","",MID(入力シート!$S234,入力シート!DY$181,1))</f>
        <v/>
      </c>
      <c r="BI62" s="1421"/>
      <c r="BJ62" s="1422" t="str">
        <f>+IF(入力シート!$S234="","",MID(入力シート!$S234,入力シート!EA$181,1))</f>
        <v/>
      </c>
      <c r="BK62" s="1423"/>
      <c r="BL62" s="1417" t="str">
        <f>+IF(入力シート!$BJ234="","",MID(入力シート!$BJ234,入力シート!BI$181,1))</f>
        <v>　</v>
      </c>
      <c r="BM62" s="1418"/>
      <c r="BN62" s="1413" t="str">
        <f>+IF(入力シート!$BJ234="","",MID(入力シート!$BJ234,入力シート!BK$181,1))</f>
        <v/>
      </c>
      <c r="BO62" s="1414"/>
      <c r="BP62" s="1419" t="str">
        <f>+IF(入力シート!$BJ234="","",MID(入力シート!$BJ234,入力シート!BM$181,1))</f>
        <v/>
      </c>
      <c r="BQ62" s="1420"/>
      <c r="BR62" s="1413" t="str">
        <f>+IF(入力シート!$BJ234="","",MID(入力シート!$BJ234,入力シート!BO$181,1))</f>
        <v/>
      </c>
      <c r="BS62" s="1414"/>
      <c r="BT62" s="1413" t="str">
        <f>+IF(入力シート!$BJ234="","",MID(入力シート!$BJ234,入力シート!BQ$181,1))</f>
        <v/>
      </c>
      <c r="BU62" s="1414"/>
      <c r="BV62" s="1419" t="str">
        <f>+IF(入力シート!$BJ234="","",MID(入力シート!$BJ234,入力シート!BS$181,1))</f>
        <v/>
      </c>
      <c r="BW62" s="1420"/>
      <c r="BX62" s="1413" t="str">
        <f>+IF(入力シート!$BJ234="","",MID(入力シート!$BJ234,入力シート!BU$181,1))</f>
        <v/>
      </c>
      <c r="BY62" s="1414"/>
      <c r="BZ62" s="1413" t="str">
        <f>+IF(入力シート!$BJ234="","",MID(入力シート!$BJ234,入力シート!BW$181,1))</f>
        <v/>
      </c>
      <c r="CA62" s="1414"/>
      <c r="CB62" s="1413" t="str">
        <f>+IF(入力シート!$BJ234="","",MID(入力シート!$BJ234,入力シート!BY$181,1))</f>
        <v/>
      </c>
      <c r="CC62" s="1414"/>
      <c r="CD62" s="1413" t="str">
        <f>+IF(入力シート!$BJ234="","",MID(入力シート!$BJ234,入力シート!CA$181,1))</f>
        <v/>
      </c>
      <c r="CE62" s="1414"/>
      <c r="CF62" s="1413" t="str">
        <f>+IF(入力シート!$BJ234="","",MID(入力シート!$BJ234,入力シート!CC$181,1))</f>
        <v/>
      </c>
      <c r="CG62" s="1414"/>
      <c r="CH62" s="1415" t="str">
        <f>+IF(入力シート!$BJ234="","",MID(入力シート!$BJ234,入力シート!CE$181,1))</f>
        <v/>
      </c>
      <c r="CI62" s="1416"/>
      <c r="CJ62" s="1410" t="str">
        <f>+IF(入力シート!$AK234="","",MID(入力シート!$AK234,入力シート!BI$181,1))</f>
        <v/>
      </c>
      <c r="CK62" s="1411"/>
      <c r="CL62" s="1398" t="str">
        <f>+IF(入力シート!$AK234="","",MID(入力シート!$AK234,入力シート!BK$181,1))</f>
        <v/>
      </c>
      <c r="CM62" s="1412"/>
      <c r="CN62" s="1398" t="str">
        <f>+IF(入力シート!$AK234="","",MID(入力シート!$AK234,入力シート!BM$181,1))</f>
        <v/>
      </c>
      <c r="CO62" s="1412"/>
      <c r="CP62" s="1398" t="str">
        <f>+IF(入力シート!$AK234="","",MID(入力シート!$AK234,入力シート!BO$181,1))</f>
        <v/>
      </c>
      <c r="CQ62" s="1412"/>
      <c r="CR62" s="1398" t="str">
        <f>+IF(入力シート!$AK234="","",MID(入力シート!$AK234,入力シート!BQ$181,1))</f>
        <v/>
      </c>
      <c r="CS62" s="1412"/>
      <c r="CT62" s="1398" t="str">
        <f>+IF(入力シート!$AK234="","",MID(入力シート!$AK234,入力シート!BS$181,1))</f>
        <v/>
      </c>
      <c r="CU62" s="1412"/>
      <c r="CV62" s="1398" t="str">
        <f>+IF(入力シート!$AK234="","",MID(入力シート!$AK234,入力シート!BU$181,1))</f>
        <v/>
      </c>
      <c r="CW62" s="1399"/>
      <c r="DB62" s="436"/>
      <c r="DC62" s="436"/>
      <c r="DD62" s="436">
        <f>IF(ISERROR(VLOOKUP(AB62,'環境依存文字（電子入札利用不可）'!$A:$A,1,FALSE))=TRUE,IF(SUBSTITUTE(AB62,"　","")="",0,IF($CV$3&lt;=CODE(AB62),IF(AND($DB$3&lt;=CODE(AB62),CODE(AB62)&lt;=$DD$3),0,IF(AND($DG$3&lt;=CODE(AB62),CODE(AB62)&lt;=$DI$3),0,1)),0)),1)</f>
        <v>0</v>
      </c>
      <c r="DE62" s="436"/>
      <c r="DF62" s="436">
        <f>IF(ISERROR(VLOOKUP(AD62,'環境依存文字（電子入札利用不可）'!$A:$A,1,FALSE))=TRUE,IF(SUBSTITUTE(AD62,"　","")="",0,IF($CV$3&lt;=CODE(AD62),IF(AND($DB$3&lt;=CODE(AD62),CODE(AD62)&lt;=$DD$3),0,IF(AND($DG$3&lt;=CODE(AD62),CODE(AD62)&lt;=$DI$3),0,1)),0)),1)</f>
        <v>0</v>
      </c>
      <c r="DG62" s="436"/>
      <c r="DH62" s="436">
        <f>IF(ISERROR(VLOOKUP(AF62,'環境依存文字（電子入札利用不可）'!$A:$A,1,FALSE))=TRUE,IF(SUBSTITUTE(AF62,"　","")="",0,IF($CV$3&lt;=CODE(AF62),IF(AND($DB$3&lt;=CODE(AF62),CODE(AF62)&lt;=$DD$3),0,IF(AND($DG$3&lt;=CODE(AF62),CODE(AF62)&lt;=$DI$3),0,1)),0)),1)</f>
        <v>0</v>
      </c>
      <c r="DI62" s="436"/>
      <c r="DJ62" s="436">
        <f>IF(ISERROR(VLOOKUP(AH62,'環境依存文字（電子入札利用不可）'!$A:$A,1,FALSE))=TRUE,IF(SUBSTITUTE(AH62,"　","")="",0,IF($CV$3&lt;=CODE(AH62),IF(AND($DB$3&lt;=CODE(AH62),CODE(AH62)&lt;=$DD$3),0,IF(AND($DG$3&lt;=CODE(AH62),CODE(AH62)&lt;=$DI$3),0,1)),0)),1)</f>
        <v>0</v>
      </c>
      <c r="DK62" s="436"/>
      <c r="DL62" s="436">
        <f>IF(ISERROR(VLOOKUP(AJ62,'環境依存文字（電子入札利用不可）'!$A:$A,1,FALSE))=TRUE,IF(SUBSTITUTE(AJ62,"　","")="",0,IF($CV$3&lt;=CODE(AJ62),IF(AND($DB$3&lt;=CODE(AJ62),CODE(AJ62)&lt;=$DD$3),0,IF(AND($DG$3&lt;=CODE(AJ62),CODE(AJ62)&lt;=$DI$3),0,1)),0)),1)</f>
        <v>0</v>
      </c>
      <c r="DM62" s="436"/>
      <c r="DN62" s="436">
        <f>IF(ISERROR(VLOOKUP(AL62,'環境依存文字（電子入札利用不可）'!$A:$A,1,FALSE))=TRUE,IF(SUBSTITUTE(AL62,"　","")="",0,IF($CV$3&lt;=CODE(AL62),IF(AND($DB$3&lt;=CODE(AL62),CODE(AL62)&lt;=$DD$3),0,IF(AND($DG$3&lt;=CODE(AL62),CODE(AL62)&lt;=$DI$3),0,1)),0)),1)</f>
        <v>0</v>
      </c>
      <c r="DO62" s="436"/>
      <c r="DP62" s="436">
        <f>IF(ISERROR(VLOOKUP(AN62,'環境依存文字（電子入札利用不可）'!$A:$A,1,FALSE))=TRUE,IF(SUBSTITUTE(AN62,"　","")="",0,IF($CV$3&lt;=CODE(AN62),IF(AND($DB$3&lt;=CODE(AN62),CODE(AN62)&lt;=$DD$3),0,IF(AND($DG$3&lt;=CODE(AN62),CODE(AN62)&lt;=$DI$3),0,1)),0)),1)</f>
        <v>0</v>
      </c>
      <c r="DQ62" s="436"/>
      <c r="DR62" s="436">
        <f>IF(ISERROR(VLOOKUP(AP62,'環境依存文字（電子入札利用不可）'!$A:$A,1,FALSE))=TRUE,IF(SUBSTITUTE(AP62,"　","")="",0,IF($CV$3&lt;=CODE(AP62),IF(AND($DB$3&lt;=CODE(AP62),CODE(AP62)&lt;=$DD$3),0,IF(AND($DG$3&lt;=CODE(AP62),CODE(AP62)&lt;=$DI$3),0,1)),0)),1)</f>
        <v>0</v>
      </c>
      <c r="DS62" s="436"/>
      <c r="DT62" s="436">
        <f>IF(ISERROR(VLOOKUP(AR62,'環境依存文字（電子入札利用不可）'!$A:$A,1,FALSE))=TRUE,IF(SUBSTITUTE(AR62,"　","")="",0,IF($CV$3&lt;=CODE(AR62),IF(AND($DB$3&lt;=CODE(AR62),CODE(AR62)&lt;=$DD$3),0,IF(AND($DG$3&lt;=CODE(AR62),CODE(AR62)&lt;=$DI$3),0,1)),0)),1)</f>
        <v>0</v>
      </c>
      <c r="DU62" s="436"/>
      <c r="DV62" s="436">
        <f>IF(ISERROR(VLOOKUP(AT62,'環境依存文字（電子入札利用不可）'!$A:$A,1,FALSE))=TRUE,IF(SUBSTITUTE(AT62,"　","")="",0,IF($CV$3&lt;=CODE(AT62),IF(AND($DB$3&lt;=CODE(AT62),CODE(AT62)&lt;=$DD$3),0,IF(AND($DG$3&lt;=CODE(AT62),CODE(AT62)&lt;=$DI$3),0,1)),0)),1)</f>
        <v>0</v>
      </c>
      <c r="DW62" s="436"/>
      <c r="DX62" s="436">
        <f>IF(ISERROR(VLOOKUP(AV62,'環境依存文字（電子入札利用不可）'!$A:$A,1,FALSE))=TRUE,IF(SUBSTITUTE(AV62,"　","")="",0,IF($CV$3&lt;=CODE(AV62),IF(AND($DB$3&lt;=CODE(AV62),CODE(AV62)&lt;=$DD$3),0,IF(AND($DG$3&lt;=CODE(AV62),CODE(AV62)&lt;=$DI$3),0,1)),0)),1)</f>
        <v>0</v>
      </c>
      <c r="DY62" s="436"/>
      <c r="DZ62" s="436">
        <f>IF(ISERROR(VLOOKUP(AX62,'環境依存文字（電子入札利用不可）'!$A:$A,1,FALSE))=TRUE,IF(SUBSTITUTE(AX62,"　","")="",0,IF($CV$3&lt;=CODE(AX62),IF(AND($DB$3&lt;=CODE(AX62),CODE(AX62)&lt;=$DD$3),0,IF(AND($DG$3&lt;=CODE(AX62),CODE(AX62)&lt;=$DI$3),0,1)),0)),1)</f>
        <v>0</v>
      </c>
      <c r="EA62" s="436"/>
      <c r="EB62" s="436">
        <f>IF(ISERROR(VLOOKUP(AZ62,'環境依存文字（電子入札利用不可）'!$A:$A,1,FALSE))=TRUE,IF(SUBSTITUTE(AZ62,"　","")="",0,IF($CV$3&lt;=CODE(AZ62),IF(AND($DB$3&lt;=CODE(AZ62),CODE(AZ62)&lt;=$DD$3),0,IF(AND($DG$3&lt;=CODE(AZ62),CODE(AZ62)&lt;=$DI$3),0,1)),0)),1)</f>
        <v>0</v>
      </c>
      <c r="EC62" s="436"/>
      <c r="ED62" s="436">
        <f>IF(ISERROR(VLOOKUP(BB62,'環境依存文字（電子入札利用不可）'!$A:$A,1,FALSE))=TRUE,IF(SUBSTITUTE(BB62,"　","")="",0,IF($CV$3&lt;=CODE(BB62),IF(AND($DB$3&lt;=CODE(BB62),CODE(BB62)&lt;=$DD$3),0,IF(AND($DG$3&lt;=CODE(BB62),CODE(BB62)&lt;=$DI$3),0,1)),0)),1)</f>
        <v>0</v>
      </c>
      <c r="EE62" s="436"/>
      <c r="EF62" s="436">
        <f>IF(ISERROR(VLOOKUP(BD62,'環境依存文字（電子入札利用不可）'!$A:$A,1,FALSE))=TRUE,IF(SUBSTITUTE(BD62,"　","")="",0,IF($CV$3&lt;=CODE(BD62),IF(AND($DB$3&lt;=CODE(BD62),CODE(BD62)&lt;=$DD$3),0,IF(AND($DG$3&lt;=CODE(BD62),CODE(BD62)&lt;=$DI$3),0,1)),0)),1)</f>
        <v>0</v>
      </c>
      <c r="EG62" s="436"/>
      <c r="EH62" s="436">
        <f>IF(ISERROR(VLOOKUP(BF62,'環境依存文字（電子入札利用不可）'!$A:$A,1,FALSE))=TRUE,IF(SUBSTITUTE(BF62,"　","")="",0,IF($CV$3&lt;=CODE(BF62),IF(AND($DB$3&lt;=CODE(BF62),CODE(BF62)&lt;=$DD$3),0,IF(AND($DG$3&lt;=CODE(BF62),CODE(BF62)&lt;=$DI$3),0,1)),0)),1)</f>
        <v>0</v>
      </c>
      <c r="EI62" s="436"/>
      <c r="EJ62" s="436">
        <f>IF(ISERROR(VLOOKUP(BH62,'環境依存文字（電子入札利用不可）'!$A:$A,1,FALSE))=TRUE,IF(SUBSTITUTE(BH62,"　","")="",0,IF($CV$3&lt;=CODE(BH62),IF(AND($DB$3&lt;=CODE(BH62),CODE(BH62)&lt;=$DD$3),0,IF(AND($DG$3&lt;=CODE(BH62),CODE(BH62)&lt;=$DI$3),0,1)),0)),1)</f>
        <v>0</v>
      </c>
      <c r="EK62" s="436"/>
      <c r="EL62" s="436">
        <f>IF(ISERROR(VLOOKUP(BJ62,'環境依存文字（電子入札利用不可）'!$A:$A,1,FALSE))=TRUE,IF(SUBSTITUTE(BJ62,"　","")="",0,IF($CV$3&lt;=CODE(BJ62),IF(AND($DB$3&lt;=CODE(BJ62),CODE(BJ62)&lt;=$DD$3),0,IF(AND($DG$3&lt;=CODE(BJ62),CODE(BJ62)&lt;=$DI$3),0,1)),0)),1)</f>
        <v>0</v>
      </c>
      <c r="EM62" s="436"/>
      <c r="EN62" s="436">
        <f>IF(ISERROR(VLOOKUP(BL62,'環境依存文字（電子入札利用不可）'!$A:$A,1,FALSE))=TRUE,IF(SUBSTITUTE(BL62,"　","")="",0,IF($CV$3&lt;=CODE(BL62),IF(AND($DB$3&lt;=CODE(BL62),CODE(BL62)&lt;=$DD$3),0,IF(AND($DG$3&lt;=CODE(BL62),CODE(BL62)&lt;=$DI$3),0,1)),0)),1)</f>
        <v>0</v>
      </c>
      <c r="EO62" s="436"/>
      <c r="EP62" s="436">
        <f>IF(ISERROR(VLOOKUP(BN62,'環境依存文字（電子入札利用不可）'!$A:$A,1,FALSE))=TRUE,IF(SUBSTITUTE(BN62,"　","")="",0,IF($CV$3&lt;=CODE(BN62),IF(AND($DB$3&lt;=CODE(BN62),CODE(BN62)&lt;=$DD$3),0,IF(AND($DG$3&lt;=CODE(BN62),CODE(BN62)&lt;=$DI$3),0,1)),0)),1)</f>
        <v>0</v>
      </c>
      <c r="EQ62" s="436"/>
      <c r="ER62" s="436">
        <f>IF(ISERROR(VLOOKUP(BP62,'環境依存文字（電子入札利用不可）'!$A:$A,1,FALSE))=TRUE,IF(SUBSTITUTE(BP62,"　","")="",0,IF($CV$3&lt;=CODE(BP62),IF(AND($DB$3&lt;=CODE(BP62),CODE(BP62)&lt;=$DD$3),0,IF(AND($DG$3&lt;=CODE(BP62),CODE(BP62)&lt;=$DI$3),0,1)),0)),1)</f>
        <v>0</v>
      </c>
      <c r="ES62" s="436"/>
      <c r="ET62" s="436">
        <f>IF(ISERROR(VLOOKUP(BR62,'環境依存文字（電子入札利用不可）'!$A:$A,1,FALSE))=TRUE,IF(SUBSTITUTE(BR62,"　","")="",0,IF($CV$3&lt;=CODE(BR62),IF(AND($DB$3&lt;=CODE(BR62),CODE(BR62)&lt;=$DD$3),0,IF(AND($DG$3&lt;=CODE(BR62),CODE(BR62)&lt;=$DI$3),0,1)),0)),1)</f>
        <v>0</v>
      </c>
      <c r="EU62" s="436"/>
      <c r="EV62" s="436">
        <f>IF(ISERROR(VLOOKUP(BT62,'環境依存文字（電子入札利用不可）'!$A:$A,1,FALSE))=TRUE,IF(SUBSTITUTE(BT62,"　","")="",0,IF($CV$3&lt;=CODE(BT62),IF(AND($DB$3&lt;=CODE(BT62),CODE(BT62)&lt;=$DD$3),0,IF(AND($DG$3&lt;=CODE(BT62),CODE(BT62)&lt;=$DI$3),0,1)),0)),1)</f>
        <v>0</v>
      </c>
      <c r="EW62" s="436"/>
      <c r="EX62" s="436">
        <f>IF(ISERROR(VLOOKUP(BV62,'環境依存文字（電子入札利用不可）'!$A:$A,1,FALSE))=TRUE,IF(SUBSTITUTE(BV62,"　","")="",0,IF($CV$3&lt;=CODE(BV62),IF(AND($DB$3&lt;=CODE(BV62),CODE(BV62)&lt;=$DD$3),0,IF(AND($DG$3&lt;=CODE(BV62),CODE(BV62)&lt;=$DI$3),0,1)),0)),1)</f>
        <v>0</v>
      </c>
      <c r="EY62" s="436"/>
      <c r="EZ62" s="436">
        <f>IF(ISERROR(VLOOKUP(BX62,'環境依存文字（電子入札利用不可）'!$A:$A,1,FALSE))=TRUE,IF(SUBSTITUTE(BX62,"　","")="",0,IF($CV$3&lt;=CODE(BX62),IF(AND($DB$3&lt;=CODE(BX62),CODE(BX62)&lt;=$DD$3),0,IF(AND($DG$3&lt;=CODE(BX62),CODE(BX62)&lt;=$DI$3),0,1)),0)),1)</f>
        <v>0</v>
      </c>
      <c r="FA62" s="436"/>
      <c r="FB62" s="436">
        <f>IF(ISERROR(VLOOKUP(BZ62,'環境依存文字（電子入札利用不可）'!$A:$A,1,FALSE))=TRUE,IF(SUBSTITUTE(BZ62,"　","")="",0,IF($CV$3&lt;=CODE(BZ62),IF(AND($DB$3&lt;=CODE(BZ62),CODE(BZ62)&lt;=$DD$3),0,IF(AND($DG$3&lt;=CODE(BZ62),CODE(BZ62)&lt;=$DI$3),0,1)),0)),1)</f>
        <v>0</v>
      </c>
      <c r="FC62" s="436"/>
      <c r="FD62" s="436">
        <f>IF(ISERROR(VLOOKUP(CB62,'環境依存文字（電子入札利用不可）'!$A:$A,1,FALSE))=TRUE,IF(SUBSTITUTE(CB62,"　","")="",0,IF($CV$3&lt;=CODE(CB62),IF(AND($DB$3&lt;=CODE(CB62),CODE(CB62)&lt;=$DD$3),0,IF(AND($DG$3&lt;=CODE(CB62),CODE(CB62)&lt;=$DI$3),0,1)),0)),1)</f>
        <v>0</v>
      </c>
      <c r="FE62" s="436"/>
      <c r="FF62" s="436">
        <f>IF(ISERROR(VLOOKUP(CD62,'環境依存文字（電子入札利用不可）'!$A:$A,1,FALSE))=TRUE,IF(SUBSTITUTE(CD62,"　","")="",0,IF($CV$3&lt;=CODE(CD62),IF(AND($DB$3&lt;=CODE(CD62),CODE(CD62)&lt;=$DD$3),0,IF(AND($DG$3&lt;=CODE(CD62),CODE(CD62)&lt;=$DI$3),0,1)),0)),1)</f>
        <v>0</v>
      </c>
      <c r="FG62" s="436"/>
      <c r="FH62" s="436">
        <f>IF(ISERROR(VLOOKUP(CF62,'環境依存文字（電子入札利用不可）'!$A:$A,1,FALSE))=TRUE,IF(SUBSTITUTE(CF62,"　","")="",0,IF($CV$3&lt;=CODE(CF62),IF(AND($DB$3&lt;=CODE(CF62),CODE(CF62)&lt;=$DD$3),0,IF(AND($DG$3&lt;=CODE(CF62),CODE(CF62)&lt;=$DI$3),0,1)),0)),1)</f>
        <v>0</v>
      </c>
      <c r="FI62" s="436"/>
      <c r="FJ62" s="436">
        <f>IF(ISERROR(VLOOKUP(CH62,'環境依存文字（電子入札利用不可）'!$A:$A,1,FALSE))=TRUE,IF(SUBSTITUTE(CH62,"　","")="",0,IF($CV$3&lt;=CODE(CH62),IF(AND($DB$3&lt;=CODE(CH62),CODE(CH62)&lt;=$DD$3),0,IF(AND($DG$3&lt;=CODE(CH62),CODE(CH62)&lt;=$DI$3),0,1)),0)),1)</f>
        <v>0</v>
      </c>
      <c r="FK62" s="436"/>
      <c r="FL62" s="436">
        <f>IF(ISERROR(VLOOKUP(CJ62,'環境依存文字（電子入札利用不可）'!$A:$A,1,FALSE))=TRUE,IF(SUBSTITUTE(CJ62,"　","")="",0,IF($CV$3&lt;=CODE(CJ62),IF(AND($DB$3&lt;=CODE(CJ62),CODE(CJ62)&lt;=$DD$3),0,IF(AND($DG$3&lt;=CODE(CJ62),CODE(CJ62)&lt;=$DI$3),0,1)),0)),1)</f>
        <v>0</v>
      </c>
      <c r="FM62" s="436"/>
      <c r="FN62" s="436">
        <f>IF(ISERROR(VLOOKUP(CL62,'環境依存文字（電子入札利用不可）'!$A:$A,1,FALSE))=TRUE,IF(SUBSTITUTE(CL62,"　","")="",0,IF($CV$3&lt;=CODE(CL62),IF(AND($DB$3&lt;=CODE(CL62),CODE(CL62)&lt;=$DD$3),0,IF(AND($DG$3&lt;=CODE(CL62),CODE(CL62)&lt;=$DI$3),0,1)),0)),1)</f>
        <v>0</v>
      </c>
      <c r="FO62" s="436"/>
      <c r="FP62" s="436">
        <f>IF(ISERROR(VLOOKUP(CN62,'環境依存文字（電子入札利用不可）'!$A:$A,1,FALSE))=TRUE,IF(SUBSTITUTE(CN62,"　","")="",0,IF($CV$3&lt;=CODE(CN62),IF(AND($DB$3&lt;=CODE(CN62),CODE(CN62)&lt;=$DD$3),0,IF(AND($DG$3&lt;=CODE(CN62),CODE(CN62)&lt;=$DI$3),0,1)),0)),1)</f>
        <v>0</v>
      </c>
      <c r="FR62" s="436">
        <f>IF(ISERROR(VLOOKUP(CP62,'環境依存文字（電子入札利用不可）'!$A:$A,1,FALSE))=TRUE,IF(SUBSTITUTE(CP62,"　","")="",0,IF($CV$3&lt;=CODE(CP62),IF(AND($DB$3&lt;=CODE(CP62),CODE(CP62)&lt;=$DD$3),0,IF(AND($DG$3&lt;=CODE(CP62),CODE(CP62)&lt;=$DI$3),0,1)),0)),1)</f>
        <v>0</v>
      </c>
      <c r="FT62" s="436">
        <f>IF(ISERROR(VLOOKUP(CR62,'環境依存文字（電子入札利用不可）'!$A:$A,1,FALSE))=TRUE,IF(SUBSTITUTE(CR62,"　","")="",0,IF($CV$3&lt;=CODE(CR62),IF(AND($DB$3&lt;=CODE(CR62),CODE(CR62)&lt;=$DD$3),0,IF(AND($DG$3&lt;=CODE(CR62),CODE(CR62)&lt;=$DI$3),0,1)),0)),1)</f>
        <v>0</v>
      </c>
      <c r="FV62" s="436">
        <f>IF(ISERROR(VLOOKUP(CT62,'環境依存文字（電子入札利用不可）'!$A:$A,1,FALSE))=TRUE,IF(SUBSTITUTE(CT62,"　","")="",0,IF($CV$3&lt;=CODE(CT62),IF(AND($DB$3&lt;=CODE(CT62),CODE(CT62)&lt;=$DD$3),0,IF(AND($DG$3&lt;=CODE(CT62),CODE(CT62)&lt;=$DI$3),0,1)),0)),1)</f>
        <v>0</v>
      </c>
      <c r="FX62" s="436">
        <f>IF(ISERROR(VLOOKUP(CV62,'環境依存文字（電子入札利用不可）'!$A:$A,1,FALSE))=TRUE,IF(SUBSTITUTE(CV62,"　","")="",0,IF($CV$3&lt;=CODE(CV62),IF(AND($DB$3&lt;=CODE(CV62),CODE(CV62)&lt;=$DD$3),0,IF(AND($DG$3&lt;=CODE(CV62),CODE(CV62)&lt;=$DI$3),0,1)),0)),1)</f>
        <v>0</v>
      </c>
    </row>
    <row r="63" spans="2:180" s="436" customFormat="1" ht="23.25" customHeight="1">
      <c r="B63" s="1450">
        <v>7</v>
      </c>
      <c r="C63" s="1452" t="str">
        <f>+IF(入力シート!F236="","",入力シート!F236)</f>
        <v/>
      </c>
      <c r="D63" s="1452"/>
      <c r="E63" s="1452"/>
      <c r="F63" s="1452"/>
      <c r="G63" s="1452"/>
      <c r="H63" s="1452"/>
      <c r="I63" s="1452"/>
      <c r="J63" s="1452"/>
      <c r="K63" s="361" t="str">
        <f>+IF(入力シート!J236="","",入力シート!J236)</f>
        <v/>
      </c>
      <c r="L63" s="1453" t="str">
        <f>+MID(入力シート!$BI236,入力シート!BI$182,1)</f>
        <v/>
      </c>
      <c r="M63" s="1454"/>
      <c r="N63" s="1455" t="str">
        <f>+MID(入力シート!$BI236,入力シート!BK$182,1)</f>
        <v/>
      </c>
      <c r="O63" s="1456"/>
      <c r="P63" s="1457" t="str">
        <f>+MID(入力シート!$BI236,入力シート!BM$182,1)</f>
        <v/>
      </c>
      <c r="Q63" s="1457"/>
      <c r="R63" s="1448" t="str">
        <f>+MID(入力シート!$BI236,入力シート!BO$182,1)</f>
        <v/>
      </c>
      <c r="S63" s="1448"/>
      <c r="T63" s="1447" t="str">
        <f>+MID(入力シート!$BI236,入力シート!BQ$182,1)</f>
        <v/>
      </c>
      <c r="U63" s="1448"/>
      <c r="V63" s="587" t="str">
        <f>+IF(入力シート!$Q236="","",MID(TEXT(入力シート!$Q236,"00000#"),入力シート!BI$183,1))</f>
        <v/>
      </c>
      <c r="W63" s="579" t="str">
        <f>+IF(入力シート!$Q236="","",MID(TEXT(入力シート!$Q236,"00000#"),入力シート!BJ$183,1))</f>
        <v/>
      </c>
      <c r="X63" s="579" t="str">
        <f>+IF(入力シート!$Q236="","",MID(TEXT(入力シート!$Q236,"00000#"),入力シート!BK$183,1))</f>
        <v/>
      </c>
      <c r="Y63" s="579" t="str">
        <f>+IF(入力シート!$Q236="","",MID(TEXT(入力シート!$Q236,"00000#"),入力シート!BL$183,1))</f>
        <v/>
      </c>
      <c r="Z63" s="579" t="str">
        <f>+IF(入力シート!$Q236="","",MID(TEXT(入力シート!$Q236,"00000#"),入力シート!BM$183,1))</f>
        <v/>
      </c>
      <c r="AA63" s="580" t="str">
        <f>+IF(入力シート!$Q236="","",MID(TEXT(入力シート!$Q236,"00000#"),入力シート!BN$183,1))</f>
        <v/>
      </c>
      <c r="AB63" s="1449" t="str">
        <f>+IF(入力シート!$S236="","",MID(入力シート!$S236,入力シート!BI$181,1))</f>
        <v/>
      </c>
      <c r="AC63" s="1446"/>
      <c r="AD63" s="1446" t="str">
        <f>+IF(入力シート!$S236="","",MID(入力シート!$S236,入力シート!BK$181,1))</f>
        <v/>
      </c>
      <c r="AE63" s="1446"/>
      <c r="AF63" s="1446" t="str">
        <f>+IF(入力シート!$S236="","",MID(入力シート!$S236,入力シート!BM$181,1))</f>
        <v/>
      </c>
      <c r="AG63" s="1446"/>
      <c r="AH63" s="1446" t="str">
        <f>+IF(入力シート!$S236="","",MID(入力シート!$S236,入力シート!BO$181,1))</f>
        <v/>
      </c>
      <c r="AI63" s="1446"/>
      <c r="AJ63" s="1446" t="str">
        <f>+IF(入力シート!$S236="","",MID(入力シート!$S236,入力シート!BQ$181,1))</f>
        <v/>
      </c>
      <c r="AK63" s="1446"/>
      <c r="AL63" s="1446" t="str">
        <f>+IF(入力シート!$S236="","",MID(入力シート!$S236,入力シート!BS$181,1))</f>
        <v/>
      </c>
      <c r="AM63" s="1446"/>
      <c r="AN63" s="1446" t="str">
        <f>+IF(入力シート!$S236="","",MID(入力シート!$S236,入力シート!BU$181,1))</f>
        <v/>
      </c>
      <c r="AO63" s="1446"/>
      <c r="AP63" s="1446" t="str">
        <f>+IF(入力シート!$S236="","",MID(入力シート!$S236,入力シート!BW$181,1))</f>
        <v/>
      </c>
      <c r="AQ63" s="1446"/>
      <c r="AR63" s="1446" t="str">
        <f>+IF(入力シート!$S236="","",MID(入力シート!$S236,入力シート!BY$181,1))</f>
        <v/>
      </c>
      <c r="AS63" s="1446"/>
      <c r="AT63" s="1446" t="str">
        <f>+IF(入力シート!$S236="","",MID(入力シート!$S236,入力シート!CA$181,1))</f>
        <v/>
      </c>
      <c r="AU63" s="1446"/>
      <c r="AV63" s="1446" t="str">
        <f>+IF(入力シート!$S236="","",MID(入力シート!$S236,入力シート!CC$181,1))</f>
        <v/>
      </c>
      <c r="AW63" s="1446"/>
      <c r="AX63" s="1446" t="str">
        <f>+IF(入力シート!$S236="","",MID(入力シート!$S236,入力シート!CE$181,1))</f>
        <v/>
      </c>
      <c r="AY63" s="1446"/>
      <c r="AZ63" s="1446" t="str">
        <f>+IF(入力シート!$S236="","",MID(入力シート!$S236,入力シート!CG$181,1))</f>
        <v/>
      </c>
      <c r="BA63" s="1446"/>
      <c r="BB63" s="1446" t="str">
        <f>+IF(入力シート!$S236="","",MID(入力シート!$S236,入力シート!CI$181,1))</f>
        <v/>
      </c>
      <c r="BC63" s="1446"/>
      <c r="BD63" s="1446" t="str">
        <f>+IF(入力シート!$S236="","",MID(入力シート!$S236,入力シート!CK$181,1))</f>
        <v/>
      </c>
      <c r="BE63" s="1446"/>
      <c r="BF63" s="1446" t="str">
        <f>+IF(入力シート!$S236="","",MID(入力シート!$S236,入力シート!CM$181,1))</f>
        <v/>
      </c>
      <c r="BG63" s="1446"/>
      <c r="BH63" s="1446" t="str">
        <f>+IF(入力シート!$S236="","",MID(入力シート!$S236,入力シート!CO$181,1))</f>
        <v/>
      </c>
      <c r="BI63" s="1446"/>
      <c r="BJ63" s="1442" t="str">
        <f>+IF(入力シート!$S236="","",MID(入力シート!$S236,入力シート!CQ$181,1))</f>
        <v/>
      </c>
      <c r="BK63" s="1443"/>
      <c r="BL63" s="581" t="str">
        <f>+IF(入力シート!$AO236="","",MID(TEXT(入力シート!$AO236,"00#"),入力シート!BI$183,1))</f>
        <v/>
      </c>
      <c r="BM63" s="582" t="str">
        <f>+IF(入力シート!$AO236="","",MID(TEXT(入力シート!$AO236,"00#"),入力シート!BJ$183,1))</f>
        <v/>
      </c>
      <c r="BN63" s="582" t="str">
        <f>+IF(入力シート!$AO236="","",MID(TEXT(入力シート!$AO236,"00#"),入力シート!BK$183,1))</f>
        <v/>
      </c>
      <c r="BO63" s="583" t="s">
        <v>34</v>
      </c>
      <c r="BP63" s="582" t="str">
        <f>+IF(入力シート!$AR236="","",MID(TEXT(入力シート!$AR236,"000#"),入力シート!BI$183,1))</f>
        <v/>
      </c>
      <c r="BQ63" s="582" t="str">
        <f>+IF(入力シート!$AR236="","",MID(TEXT(入力シート!$AR236,"000#"),入力シート!BJ$183,1))</f>
        <v/>
      </c>
      <c r="BR63" s="582" t="str">
        <f>+IF(入力シート!$AR236="","",MID(TEXT(入力シート!$AR236,"000#"),入力シート!BK$183,1))</f>
        <v/>
      </c>
      <c r="BS63" s="582" t="str">
        <f>+IF(入力シート!$AR236="","",MID(TEXT(入力シート!$AR236,"000#"),入力シート!BL$183,1))</f>
        <v/>
      </c>
      <c r="BT63" s="1444" t="str">
        <f>+IF(入力シート!$AT236="","",MID(入力シート!$AT236,入力シート!BI$181,1))</f>
        <v/>
      </c>
      <c r="BU63" s="1445"/>
      <c r="BV63" s="1435" t="str">
        <f>+IF(入力シート!$AT236="","",MID(入力シート!$AT236,入力シート!BK$181,1))</f>
        <v/>
      </c>
      <c r="BW63" s="1436"/>
      <c r="BX63" s="1435" t="str">
        <f>+IF(入力シート!$AT236="","",MID(入力シート!$AT236,入力シート!BM$181,1))</f>
        <v/>
      </c>
      <c r="BY63" s="1436"/>
      <c r="BZ63" s="1437" t="str">
        <f>+IF(入力シート!$AT236="","",MID(入力シート!$AT236,入力シート!BO$181,1))</f>
        <v/>
      </c>
      <c r="CA63" s="1438"/>
      <c r="CB63" s="1435" t="str">
        <f>+IF(入力シート!$AT236="","",MID(入力シート!$AT236,入力シート!BQ$181,1))</f>
        <v/>
      </c>
      <c r="CC63" s="1436"/>
      <c r="CD63" s="1435" t="str">
        <f>+IF(入力シート!$AT236="","",MID(入力シート!$AT236,入力シート!BS$181,1))</f>
        <v/>
      </c>
      <c r="CE63" s="1436"/>
      <c r="CF63" s="1437" t="str">
        <f>+IF(入力シート!$AT236="","",MID(入力シート!$AT236,入力シート!BU$181,1))</f>
        <v/>
      </c>
      <c r="CG63" s="1438"/>
      <c r="CH63" s="1435" t="str">
        <f>+IF(入力シート!$AT236="","",MID(入力シート!$AT236,入力シート!BW$181,1))</f>
        <v/>
      </c>
      <c r="CI63" s="1439"/>
      <c r="CJ63" s="1440" t="str">
        <f>+IF(入力シート!$AG236="","",MID(入力シート!$AG236,入力シート!BI$181,1))</f>
        <v/>
      </c>
      <c r="CK63" s="1441"/>
      <c r="CL63" s="1425" t="str">
        <f>+IF(入力シート!$AG236="","",MID(入力シート!$AG236,入力シート!BK$181,1))</f>
        <v/>
      </c>
      <c r="CM63" s="1426"/>
      <c r="CN63" s="1425" t="str">
        <f>+IF(入力シート!$AG236="","",MID(入力シート!$AG236,入力シート!BM$181,1))</f>
        <v/>
      </c>
      <c r="CO63" s="1426"/>
      <c r="CP63" s="1425" t="str">
        <f>+IF(入力シート!$AG236="","",MID(入力シート!$AG236,入力シート!BO$181,1))</f>
        <v/>
      </c>
      <c r="CQ63" s="1426"/>
      <c r="CR63" s="1425" t="str">
        <f>+IF(入力シート!$AG236="","",MID(入力シート!$AG236,入力シート!BQ$181,1))</f>
        <v/>
      </c>
      <c r="CS63" s="1426"/>
      <c r="CT63" s="1425" t="str">
        <f>+IF(入力シート!$AG236="","",MID(入力シート!$AG236,入力シート!BS$181,1))</f>
        <v/>
      </c>
      <c r="CU63" s="1426"/>
      <c r="CV63" s="1425" t="str">
        <f>+IF(入力シート!$AG236="","",MID(入力シート!$AG236,入力シート!BU$181,1))</f>
        <v/>
      </c>
      <c r="CW63" s="1427"/>
      <c r="CX63" s="606"/>
      <c r="CY63" s="606"/>
      <c r="CZ63" s="606"/>
      <c r="DA63" s="606"/>
      <c r="DB63" s="643">
        <f>+SUM(DD63:FX64)</f>
        <v>0</v>
      </c>
      <c r="DD63" s="436">
        <f>IF(ISERROR(VLOOKUP(AB63,'環境依存文字（電子入札利用不可）'!$A:$A,1,FALSE))=TRUE,IF(SUBSTITUTE(AB63,"　","")="",0,IF($CV$3&lt;=CODE(AB63),IF(AND($DB$3&lt;=CODE(AB63),CODE(AB63)&lt;=$DD$3),0,IF(AND($DG$3&lt;=CODE(AB63),CODE(AB63)&lt;=$DI$3),0,1)),0)),1)</f>
        <v>0</v>
      </c>
      <c r="DF63" s="436">
        <f>IF(ISERROR(VLOOKUP(AD63,'環境依存文字（電子入札利用不可）'!$A:$A,1,FALSE))=TRUE,IF(SUBSTITUTE(AD63,"　","")="",0,IF($CV$3&lt;=CODE(AD63),IF(AND($DB$3&lt;=CODE(AD63),CODE(AD63)&lt;=$DD$3),0,IF(AND($DG$3&lt;=CODE(AD63),CODE(AD63)&lt;=$DI$3),0,1)),0)),1)</f>
        <v>0</v>
      </c>
      <c r="DH63" s="436">
        <f>IF(ISERROR(VLOOKUP(AF63,'環境依存文字（電子入札利用不可）'!$A:$A,1,FALSE))=TRUE,IF(SUBSTITUTE(AF63,"　","")="",0,IF($CV$3&lt;=CODE(AF63),IF(AND($DB$3&lt;=CODE(AF63),CODE(AF63)&lt;=$DD$3),0,IF(AND($DG$3&lt;=CODE(AF63),CODE(AF63)&lt;=$DI$3),0,1)),0)),1)</f>
        <v>0</v>
      </c>
      <c r="DJ63" s="436">
        <f>IF(ISERROR(VLOOKUP(AH63,'環境依存文字（電子入札利用不可）'!$A:$A,1,FALSE))=TRUE,IF(SUBSTITUTE(AH63,"　","")="",0,IF($CV$3&lt;=CODE(AH63),IF(AND($DB$3&lt;=CODE(AH63),CODE(AH63)&lt;=$DD$3),0,IF(AND($DG$3&lt;=CODE(AH63),CODE(AH63)&lt;=$DI$3),0,1)),0)),1)</f>
        <v>0</v>
      </c>
      <c r="DL63" s="436">
        <f>IF(ISERROR(VLOOKUP(AJ63,'環境依存文字（電子入札利用不可）'!$A:$A,1,FALSE))=TRUE,IF(SUBSTITUTE(AJ63,"　","")="",0,IF($CV$3&lt;=CODE(AJ63),IF(AND($DB$3&lt;=CODE(AJ63),CODE(AJ63)&lt;=$DD$3),0,IF(AND($DG$3&lt;=CODE(AJ63),CODE(AJ63)&lt;=$DI$3),0,1)),0)),1)</f>
        <v>0</v>
      </c>
      <c r="DN63" s="436">
        <f>IF(ISERROR(VLOOKUP(AL63,'環境依存文字（電子入札利用不可）'!$A:$A,1,FALSE))=TRUE,IF(SUBSTITUTE(AL63,"　","")="",0,IF($CV$3&lt;=CODE(AL63),IF(AND($DB$3&lt;=CODE(AL63),CODE(AL63)&lt;=$DD$3),0,IF(AND($DG$3&lt;=CODE(AL63),CODE(AL63)&lt;=$DI$3),0,1)),0)),1)</f>
        <v>0</v>
      </c>
      <c r="DP63" s="436">
        <f>IF(ISERROR(VLOOKUP(AN63,'環境依存文字（電子入札利用不可）'!$A:$A,1,FALSE))=TRUE,IF(SUBSTITUTE(AN63,"　","")="",0,IF($CV$3&lt;=CODE(AN63),IF(AND($DB$3&lt;=CODE(AN63),CODE(AN63)&lt;=$DD$3),0,IF(AND($DG$3&lt;=CODE(AN63),CODE(AN63)&lt;=$DI$3),0,1)),0)),1)</f>
        <v>0</v>
      </c>
      <c r="DR63" s="436">
        <f>IF(ISERROR(VLOOKUP(AP63,'環境依存文字（電子入札利用不可）'!$A:$A,1,FALSE))=TRUE,IF(SUBSTITUTE(AP63,"　","")="",0,IF($CV$3&lt;=CODE(AP63),IF(AND($DB$3&lt;=CODE(AP63),CODE(AP63)&lt;=$DD$3),0,IF(AND($DG$3&lt;=CODE(AP63),CODE(AP63)&lt;=$DI$3),0,1)),0)),1)</f>
        <v>0</v>
      </c>
      <c r="DT63" s="436">
        <f>IF(ISERROR(VLOOKUP(AR63,'環境依存文字（電子入札利用不可）'!$A:$A,1,FALSE))=TRUE,IF(SUBSTITUTE(AR63,"　","")="",0,IF($CV$3&lt;=CODE(AR63),IF(AND($DB$3&lt;=CODE(AR63),CODE(AR63)&lt;=$DD$3),0,IF(AND($DG$3&lt;=CODE(AR63),CODE(AR63)&lt;=$DI$3),0,1)),0)),1)</f>
        <v>0</v>
      </c>
      <c r="DV63" s="436">
        <f>IF(ISERROR(VLOOKUP(AT63,'環境依存文字（電子入札利用不可）'!$A:$A,1,FALSE))=TRUE,IF(SUBSTITUTE(AT63,"　","")="",0,IF($CV$3&lt;=CODE(AT63),IF(AND($DB$3&lt;=CODE(AT63),CODE(AT63)&lt;=$DD$3),0,IF(AND($DG$3&lt;=CODE(AT63),CODE(AT63)&lt;=$DI$3),0,1)),0)),1)</f>
        <v>0</v>
      </c>
      <c r="DX63" s="436">
        <f>IF(ISERROR(VLOOKUP(AV63,'環境依存文字（電子入札利用不可）'!$A:$A,1,FALSE))=TRUE,IF(SUBSTITUTE(AV63,"　","")="",0,IF($CV$3&lt;=CODE(AV63),IF(AND($DB$3&lt;=CODE(AV63),CODE(AV63)&lt;=$DD$3),0,IF(AND($DG$3&lt;=CODE(AV63),CODE(AV63)&lt;=$DI$3),0,1)),0)),1)</f>
        <v>0</v>
      </c>
      <c r="DZ63" s="436">
        <f>IF(ISERROR(VLOOKUP(AX63,'環境依存文字（電子入札利用不可）'!$A:$A,1,FALSE))=TRUE,IF(SUBSTITUTE(AX63,"　","")="",0,IF($CV$3&lt;=CODE(AX63),IF(AND($DB$3&lt;=CODE(AX63),CODE(AX63)&lt;=$DD$3),0,IF(AND($DG$3&lt;=CODE(AX63),CODE(AX63)&lt;=$DI$3),0,1)),0)),1)</f>
        <v>0</v>
      </c>
      <c r="EB63" s="436">
        <f>IF(ISERROR(VLOOKUP(AZ63,'環境依存文字（電子入札利用不可）'!$A:$A,1,FALSE))=TRUE,IF(SUBSTITUTE(AZ63,"　","")="",0,IF($CV$3&lt;=CODE(AZ63),IF(AND($DB$3&lt;=CODE(AZ63),CODE(AZ63)&lt;=$DD$3),0,IF(AND($DG$3&lt;=CODE(AZ63),CODE(AZ63)&lt;=$DI$3),0,1)),0)),1)</f>
        <v>0</v>
      </c>
      <c r="ED63" s="436">
        <f>IF(ISERROR(VLOOKUP(BB63,'環境依存文字（電子入札利用不可）'!$A:$A,1,FALSE))=TRUE,IF(SUBSTITUTE(BB63,"　","")="",0,IF($CV$3&lt;=CODE(BB63),IF(AND($DB$3&lt;=CODE(BB63),CODE(BB63)&lt;=$DD$3),0,IF(AND($DG$3&lt;=CODE(BB63),CODE(BB63)&lt;=$DI$3),0,1)),0)),1)</f>
        <v>0</v>
      </c>
      <c r="EF63" s="436">
        <f>IF(ISERROR(VLOOKUP(BD63,'環境依存文字（電子入札利用不可）'!$A:$A,1,FALSE))=TRUE,IF(SUBSTITUTE(BD63,"　","")="",0,IF($CV$3&lt;=CODE(BD63),IF(AND($DB$3&lt;=CODE(BD63),CODE(BD63)&lt;=$DD$3),0,IF(AND($DG$3&lt;=CODE(BD63),CODE(BD63)&lt;=$DI$3),0,1)),0)),1)</f>
        <v>0</v>
      </c>
      <c r="EH63" s="436">
        <f>IF(ISERROR(VLOOKUP(BF63,'環境依存文字（電子入札利用不可）'!$A:$A,1,FALSE))=TRUE,IF(SUBSTITUTE(BF63,"　","")="",0,IF($CV$3&lt;=CODE(BF63),IF(AND($DB$3&lt;=CODE(BF63),CODE(BF63)&lt;=$DD$3),0,IF(AND($DG$3&lt;=CODE(BF63),CODE(BF63)&lt;=$DI$3),0,1)),0)),1)</f>
        <v>0</v>
      </c>
      <c r="EJ63" s="436">
        <f>IF(ISERROR(VLOOKUP(BH63,'環境依存文字（電子入札利用不可）'!$A:$A,1,FALSE))=TRUE,IF(SUBSTITUTE(BH63,"　","")="",0,IF($CV$3&lt;=CODE(BH63),IF(AND($DB$3&lt;=CODE(BH63),CODE(BH63)&lt;=$DD$3),0,IF(AND($DG$3&lt;=CODE(BH63),CODE(BH63)&lt;=$DI$3),0,1)),0)),1)</f>
        <v>0</v>
      </c>
      <c r="EL63" s="436">
        <f>IF(ISERROR(VLOOKUP(BJ63,'環境依存文字（電子入札利用不可）'!$A:$A,1,FALSE))=TRUE,IF(SUBSTITUTE(BJ63,"　","")="",0,IF($CV$3&lt;=CODE(BJ63),IF(AND($DB$3&lt;=CODE(BJ63),CODE(BJ63)&lt;=$DD$3),0,IF(AND($DG$3&lt;=CODE(BJ63),CODE(BJ63)&lt;=$DI$3),0,1)),0)),1)</f>
        <v>0</v>
      </c>
      <c r="EN63" s="436">
        <f>IF(ISERROR(VLOOKUP(BT63,'環境依存文字（電子入札利用不可）'!$A:$A,1,FALSE))=TRUE,IF(SUBSTITUTE(BT63,"　","")="",0,IF($CV$3&lt;=CODE(BT63),IF(AND($DB$3&lt;=CODE(BT63),CODE(BT63)&lt;=$DD$3),0,IF(AND($DG$3&lt;=CODE(BT63),CODE(BT63)&lt;=$DI$3),0,1)),0)),1)</f>
        <v>0</v>
      </c>
      <c r="EP63" s="436">
        <f>IF(ISERROR(VLOOKUP(BV63,'環境依存文字（電子入札利用不可）'!$A:$A,1,FALSE))=TRUE,IF(SUBSTITUTE(BV63,"　","")="",0,IF($CV$3&lt;=CODE(BV63),IF(AND($DB$3&lt;=CODE(BV63),CODE(BV63)&lt;=$DD$3),0,IF(AND($DG$3&lt;=CODE(BV63),CODE(BV63)&lt;=$DI$3),0,1)),0)),1)</f>
        <v>0</v>
      </c>
      <c r="ER63" s="436">
        <f>IF(ISERROR(VLOOKUP(BX63,'環境依存文字（電子入札利用不可）'!$A:$A,1,FALSE))=TRUE,IF(SUBSTITUTE(BX63,"　","")="",0,IF($CV$3&lt;=CODE(BX63),IF(AND($DB$3&lt;=CODE(BX63),CODE(BX63)&lt;=$DD$3),0,IF(AND($DG$3&lt;=CODE(BX63),CODE(BX63)&lt;=$DI$3),0,1)),0)),1)</f>
        <v>0</v>
      </c>
      <c r="ET63" s="436">
        <f>IF(ISERROR(VLOOKUP(BZ63,'環境依存文字（電子入札利用不可）'!$A:$A,1,FALSE))=TRUE,IF(SUBSTITUTE(BZ63,"　","")="",0,IF($CV$3&lt;=CODE(BZ63),IF(AND($DB$3&lt;=CODE(BZ63),CODE(BZ63)&lt;=$DD$3),0,IF(AND($DG$3&lt;=CODE(BZ63),CODE(BZ63)&lt;=$DI$3),0,1)),0)),1)</f>
        <v>0</v>
      </c>
      <c r="EV63" s="436">
        <f>IF(ISERROR(VLOOKUP(CB63,'環境依存文字（電子入札利用不可）'!$A:$A,1,FALSE))=TRUE,IF(SUBSTITUTE(CB63,"　","")="",0,IF($CV$3&lt;=CODE(CB63),IF(AND($DB$3&lt;=CODE(CB63),CODE(CB63)&lt;=$DD$3),0,IF(AND($DG$3&lt;=CODE(CB63),CODE(CB63)&lt;=$DI$3),0,1)),0)),1)</f>
        <v>0</v>
      </c>
      <c r="EX63" s="436">
        <f>IF(ISERROR(VLOOKUP(CD63,'環境依存文字（電子入札利用不可）'!$A:$A,1,FALSE))=TRUE,IF(SUBSTITUTE(CD63,"　","")="",0,IF($CV$3&lt;=CODE(CD63),IF(AND($DB$3&lt;=CODE(CD63),CODE(CD63)&lt;=$DD$3),0,IF(AND($DG$3&lt;=CODE(CD63),CODE(CD63)&lt;=$DI$3),0,1)),0)),1)</f>
        <v>0</v>
      </c>
      <c r="EZ63" s="436">
        <f>IF(ISERROR(VLOOKUP(CF63,'環境依存文字（電子入札利用不可）'!$A:$A,1,FALSE))=TRUE,IF(SUBSTITUTE(CF63,"　","")="",0,IF($CV$3&lt;=CODE(CF63),IF(AND($DB$3&lt;=CODE(CF63),CODE(CF63)&lt;=$DD$3),0,IF(AND($DG$3&lt;=CODE(CF63),CODE(CF63)&lt;=$DI$3),0,1)),0)),1)</f>
        <v>0</v>
      </c>
      <c r="FB63" s="436">
        <f>IF(ISERROR(VLOOKUP(CH63,'環境依存文字（電子入札利用不可）'!$A:$A,1,FALSE))=TRUE,IF(SUBSTITUTE(CH63,"　","")="",0,IF($CV$3&lt;=CODE(CH63),IF(AND($DB$3&lt;=CODE(CH63),CODE(CH63)&lt;=$DD$3),0,IF(AND($DG$3&lt;=CODE(CH63),CODE(CH63)&lt;=$DI$3),0,1)),0)),1)</f>
        <v>0</v>
      </c>
      <c r="FD63" s="436">
        <f>IF(ISERROR(VLOOKUP(CJ63,'環境依存文字（電子入札利用不可）'!$A:$A,1,FALSE))=TRUE,IF(SUBSTITUTE(CJ63,"　","")="",0,IF($CV$3&lt;=CODE(CJ63),IF(AND($DB$3&lt;=CODE(CJ63),CODE(CJ63)&lt;=$DD$3),0,IF(AND($DG$3&lt;=CODE(CJ63),CODE(CJ63)&lt;=$DI$3),0,1)),0)),1)</f>
        <v>0</v>
      </c>
      <c r="FF63" s="436">
        <f>IF(ISERROR(VLOOKUP(CL63,'環境依存文字（電子入札利用不可）'!$A:$A,1,FALSE))=TRUE,IF(SUBSTITUTE(CL63,"　","")="",0,IF($CV$3&lt;=CODE(CL63),IF(AND($DB$3&lt;=CODE(CL63),CODE(CL63)&lt;=$DD$3),0,IF(AND($DG$3&lt;=CODE(CL63),CODE(CL63)&lt;=$DI$3),0,1)),0)),1)</f>
        <v>0</v>
      </c>
      <c r="FH63" s="436">
        <f>IF(ISERROR(VLOOKUP(CN63,'環境依存文字（電子入札利用不可）'!$A:$A,1,FALSE))=TRUE,IF(SUBSTITUTE(CN63,"　","")="",0,IF($CV$3&lt;=CODE(CN63),IF(AND($DB$3&lt;=CODE(CN63),CODE(CN63)&lt;=$DD$3),0,IF(AND($DG$3&lt;=CODE(CN63),CODE(CN63)&lt;=$DI$3),0,1)),0)),1)</f>
        <v>0</v>
      </c>
      <c r="FJ63" s="436">
        <f>IF(ISERROR(VLOOKUP(CP63,'環境依存文字（電子入札利用不可）'!$A:$A,1,FALSE))=TRUE,IF(SUBSTITUTE(CP63,"　","")="",0,IF($CV$3&lt;=CODE(CP63),IF(AND($DB$3&lt;=CODE(CP63),CODE(CP63)&lt;=$DD$3),0,IF(AND($DG$3&lt;=CODE(CP63),CODE(CP63)&lt;=$DI$3),0,1)),0)),1)</f>
        <v>0</v>
      </c>
      <c r="FL63" s="436">
        <f>IF(ISERROR(VLOOKUP(CR63,'環境依存文字（電子入札利用不可）'!$A:$A,1,FALSE))=TRUE,IF(SUBSTITUTE(CR63,"　","")="",0,IF($CV$3&lt;=CODE(CR63),IF(AND($DB$3&lt;=CODE(CR63),CODE(CR63)&lt;=$DD$3),0,IF(AND($DG$3&lt;=CODE(CR63),CODE(CR63)&lt;=$DI$3),0,1)),0)),1)</f>
        <v>0</v>
      </c>
      <c r="FN63" s="436">
        <f>IF(ISERROR(VLOOKUP(CT63,'環境依存文字（電子入札利用不可）'!$A:$A,1,FALSE))=TRUE,IF(SUBSTITUTE(CT63,"　","")="",0,IF($CV$3&lt;=CODE(CT63),IF(AND($DB$3&lt;=CODE(CT63),CODE(CT63)&lt;=$DD$3),0,IF(AND($DG$3&lt;=CODE(CT63),CODE(CT63)&lt;=$DI$3),0,1)),0)),1)</f>
        <v>0</v>
      </c>
      <c r="FP63" s="436">
        <f>IF(ISERROR(VLOOKUP(CV63,'環境依存文字（電子入札利用不可）'!$A:$A,1,FALSE))=TRUE,IF(SUBSTITUTE(CV63,"　","")="",0,IF($CV$3&lt;=CODE(CV63),IF(AND($DB$3&lt;=CODE(CV63),CODE(CV63)&lt;=$DD$3),0,IF(AND($DG$3&lt;=CODE(CV63),CODE(CV63)&lt;=$DI$3),0,1)),0)),1)</f>
        <v>0</v>
      </c>
    </row>
    <row r="64" spans="2:180" ht="24" customHeight="1" thickBot="1">
      <c r="B64" s="1451"/>
      <c r="C64" s="1428" t="str">
        <f>+IF(入力シート!F237="","",入力シート!F237)</f>
        <v/>
      </c>
      <c r="D64" s="1428"/>
      <c r="E64" s="1428"/>
      <c r="F64" s="1428"/>
      <c r="G64" s="1428"/>
      <c r="H64" s="1428"/>
      <c r="I64" s="1428"/>
      <c r="J64" s="1428"/>
      <c r="K64" s="362" t="str">
        <f>+IF(入力シート!J237="","",入力シート!J237)</f>
        <v/>
      </c>
      <c r="L64" s="1429" t="str">
        <f>+MID(入力シート!$BI237,入力シート!BI$182,1)</f>
        <v/>
      </c>
      <c r="M64" s="1430"/>
      <c r="N64" s="1431" t="str">
        <f>+MID(入力シート!$BI237,入力シート!BK$182,1)</f>
        <v/>
      </c>
      <c r="O64" s="1432"/>
      <c r="P64" s="1432" t="str">
        <f>+MID(入力シート!$BI237,入力シート!BM$182,1)</f>
        <v/>
      </c>
      <c r="Q64" s="1432"/>
      <c r="R64" s="1433" t="str">
        <f>+MID(入力シート!$BI237,入力シート!BO$182,1)</f>
        <v/>
      </c>
      <c r="S64" s="1434"/>
      <c r="T64" s="1429" t="str">
        <f>+MID(入力シート!$BI237,入力シート!BQ$182,1)</f>
        <v/>
      </c>
      <c r="U64" s="1430"/>
      <c r="V64" s="584" t="str">
        <f>+IF(入力シート!$Q237="","",MID(TEXT(入力シート!$Q237,"00000#"),入力シート!BI$183,1))</f>
        <v/>
      </c>
      <c r="W64" s="585" t="str">
        <f>+IF(入力シート!$Q237="","",MID(TEXT(入力シート!$Q237,"00000#"),入力シート!BJ$183,1))</f>
        <v/>
      </c>
      <c r="X64" s="585" t="str">
        <f>+IF(入力シート!$Q237="","",MID(TEXT(入力シート!$Q237,"00000#"),入力シート!BK$183,1))</f>
        <v/>
      </c>
      <c r="Y64" s="585" t="str">
        <f>+IF(入力シート!$Q237="","",MID(TEXT(入力シート!$Q237,"00000#"),入力シート!BL$183,1))</f>
        <v/>
      </c>
      <c r="Z64" s="585" t="str">
        <f>+IF(入力シート!$Q237="","",MID(TEXT(入力シート!$Q237,"00000#"),入力シート!BM$183,1))</f>
        <v/>
      </c>
      <c r="AA64" s="586" t="str">
        <f>+IF(入力シート!$Q237="","",MID(TEXT(入力シート!$Q237,"00000#"),入力シート!BN$183,1))</f>
        <v/>
      </c>
      <c r="AB64" s="1424" t="str">
        <f>+IF(入力シート!$S236="","",MID(入力シート!$S236,入力シート!CS$181,1))</f>
        <v/>
      </c>
      <c r="AC64" s="1421"/>
      <c r="AD64" s="1421" t="str">
        <f>+IF(入力シート!$S236="","",MID(入力シート!$S236,入力シート!CU$181,1))</f>
        <v/>
      </c>
      <c r="AE64" s="1421"/>
      <c r="AF64" s="1421" t="str">
        <f>+IF(入力シート!$S236="","",MID(入力シート!$S236,入力シート!CW$181,1))</f>
        <v/>
      </c>
      <c r="AG64" s="1421"/>
      <c r="AH64" s="1421" t="str">
        <f>+IF(入力シート!$S236="","",MID(入力シート!$S236,入力シート!CY$181,1))</f>
        <v/>
      </c>
      <c r="AI64" s="1421"/>
      <c r="AJ64" s="1421" t="str">
        <f>+IF(入力シート!$S236="","",MID(入力シート!$S236,入力シート!DA$181,1))</f>
        <v/>
      </c>
      <c r="AK64" s="1421"/>
      <c r="AL64" s="1421" t="str">
        <f>+IF(入力シート!$S236="","",MID(入力シート!$S236,入力シート!DC$181,1))</f>
        <v/>
      </c>
      <c r="AM64" s="1421"/>
      <c r="AN64" s="1421" t="str">
        <f>+IF(入力シート!$S236="","",MID(入力シート!$S236,入力シート!DE$181,1))</f>
        <v/>
      </c>
      <c r="AO64" s="1421"/>
      <c r="AP64" s="1421" t="str">
        <f>+IF(入力シート!$S236="","",MID(入力シート!$S236,入力シート!DG$181,1))</f>
        <v/>
      </c>
      <c r="AQ64" s="1421"/>
      <c r="AR64" s="1421" t="str">
        <f>+IF(入力シート!$S236="","",MID(入力シート!$S236,入力シート!DI$181,1))</f>
        <v/>
      </c>
      <c r="AS64" s="1421"/>
      <c r="AT64" s="1421" t="str">
        <f>+IF(入力シート!$S236="","",MID(入力シート!$S236,入力シート!DK$181,1))</f>
        <v/>
      </c>
      <c r="AU64" s="1421"/>
      <c r="AV64" s="1421" t="str">
        <f>+IF(入力シート!$S236="","",MID(入力シート!$S236,入力シート!DM$181,1))</f>
        <v/>
      </c>
      <c r="AW64" s="1421"/>
      <c r="AX64" s="1421" t="str">
        <f>+IF(入力シート!$S236="","",MID(入力シート!$S236,入力シート!DO$181,1))</f>
        <v/>
      </c>
      <c r="AY64" s="1421"/>
      <c r="AZ64" s="1421" t="str">
        <f>+IF(入力シート!$S236="","",MID(入力シート!$S236,入力シート!DQ$181,1))</f>
        <v/>
      </c>
      <c r="BA64" s="1421"/>
      <c r="BB64" s="1421" t="str">
        <f>+IF(入力シート!$S236="","",MID(入力シート!$S236,入力シート!DS$181,1))</f>
        <v/>
      </c>
      <c r="BC64" s="1421"/>
      <c r="BD64" s="1421" t="str">
        <f>+IF(入力シート!$S236="","",MID(入力シート!$S236,入力シート!DU$181,1))</f>
        <v/>
      </c>
      <c r="BE64" s="1421"/>
      <c r="BF64" s="1421" t="str">
        <f>+IF(入力シート!$S236="","",MID(入力シート!$S236,入力シート!DW$181,1))</f>
        <v/>
      </c>
      <c r="BG64" s="1421"/>
      <c r="BH64" s="1421" t="str">
        <f>+IF(入力シート!$S236="","",MID(入力シート!$S236,入力シート!DY$181,1))</f>
        <v/>
      </c>
      <c r="BI64" s="1421"/>
      <c r="BJ64" s="1422" t="str">
        <f>+IF(入力シート!$S236="","",MID(入力シート!$S236,入力シート!EA$181,1))</f>
        <v/>
      </c>
      <c r="BK64" s="1423"/>
      <c r="BL64" s="1417" t="str">
        <f>+IF(入力シート!$BJ236="","",MID(入力シート!$BJ236,入力シート!BI$181,1))</f>
        <v>　</v>
      </c>
      <c r="BM64" s="1418"/>
      <c r="BN64" s="1413" t="str">
        <f>+IF(入力シート!$BJ236="","",MID(入力シート!$BJ236,入力シート!BK$181,1))</f>
        <v/>
      </c>
      <c r="BO64" s="1414"/>
      <c r="BP64" s="1419" t="str">
        <f>+IF(入力シート!$BJ236="","",MID(入力シート!$BJ236,入力シート!BM$181,1))</f>
        <v/>
      </c>
      <c r="BQ64" s="1420"/>
      <c r="BR64" s="1413" t="str">
        <f>+IF(入力シート!$BJ236="","",MID(入力シート!$BJ236,入力シート!BO$181,1))</f>
        <v/>
      </c>
      <c r="BS64" s="1414"/>
      <c r="BT64" s="1413" t="str">
        <f>+IF(入力シート!$BJ236="","",MID(入力シート!$BJ236,入力シート!BQ$181,1))</f>
        <v/>
      </c>
      <c r="BU64" s="1414"/>
      <c r="BV64" s="1419" t="str">
        <f>+IF(入力シート!$BJ236="","",MID(入力シート!$BJ236,入力シート!BS$181,1))</f>
        <v/>
      </c>
      <c r="BW64" s="1420"/>
      <c r="BX64" s="1413" t="str">
        <f>+IF(入力シート!$BJ236="","",MID(入力シート!$BJ236,入力シート!BU$181,1))</f>
        <v/>
      </c>
      <c r="BY64" s="1414"/>
      <c r="BZ64" s="1413" t="str">
        <f>+IF(入力シート!$BJ236="","",MID(入力シート!$BJ236,入力シート!BW$181,1))</f>
        <v/>
      </c>
      <c r="CA64" s="1414"/>
      <c r="CB64" s="1413" t="str">
        <f>+IF(入力シート!$BJ236="","",MID(入力シート!$BJ236,入力シート!BY$181,1))</f>
        <v/>
      </c>
      <c r="CC64" s="1414"/>
      <c r="CD64" s="1413" t="str">
        <f>+IF(入力シート!$BJ236="","",MID(入力シート!$BJ236,入力シート!CA$181,1))</f>
        <v/>
      </c>
      <c r="CE64" s="1414"/>
      <c r="CF64" s="1413" t="str">
        <f>+IF(入力シート!$BJ236="","",MID(入力シート!$BJ236,入力シート!CC$181,1))</f>
        <v/>
      </c>
      <c r="CG64" s="1414"/>
      <c r="CH64" s="1415" t="str">
        <f>+IF(入力シート!$BJ236="","",MID(入力シート!$BJ236,入力シート!CE$181,1))</f>
        <v/>
      </c>
      <c r="CI64" s="1416"/>
      <c r="CJ64" s="1410" t="str">
        <f>+IF(入力シート!$AK236="","",MID(入力シート!$AK236,入力シート!BI$181,1))</f>
        <v/>
      </c>
      <c r="CK64" s="1411"/>
      <c r="CL64" s="1398" t="str">
        <f>+IF(入力シート!$AK236="","",MID(入力シート!$AK236,入力シート!BK$181,1))</f>
        <v/>
      </c>
      <c r="CM64" s="1412"/>
      <c r="CN64" s="1398" t="str">
        <f>+IF(入力シート!$AK236="","",MID(入力シート!$AK236,入力シート!BM$181,1))</f>
        <v/>
      </c>
      <c r="CO64" s="1412"/>
      <c r="CP64" s="1398" t="str">
        <f>+IF(入力シート!$AK236="","",MID(入力シート!$AK236,入力シート!BO$181,1))</f>
        <v/>
      </c>
      <c r="CQ64" s="1412"/>
      <c r="CR64" s="1398" t="str">
        <f>+IF(入力シート!$AK236="","",MID(入力シート!$AK236,入力シート!BQ$181,1))</f>
        <v/>
      </c>
      <c r="CS64" s="1412"/>
      <c r="CT64" s="1398" t="str">
        <f>+IF(入力シート!$AK236="","",MID(入力シート!$AK236,入力シート!BS$181,1))</f>
        <v/>
      </c>
      <c r="CU64" s="1412"/>
      <c r="CV64" s="1398" t="str">
        <f>+IF(入力シート!$AK236="","",MID(入力シート!$AK236,入力シート!BU$181,1))</f>
        <v/>
      </c>
      <c r="CW64" s="1399"/>
      <c r="DB64" s="436"/>
      <c r="DC64" s="436"/>
      <c r="DD64" s="436">
        <f>IF(ISERROR(VLOOKUP(AB64,'環境依存文字（電子入札利用不可）'!$A:$A,1,FALSE))=TRUE,IF(SUBSTITUTE(AB64,"　","")="",0,IF($CV$3&lt;=CODE(AB64),IF(AND($DB$3&lt;=CODE(AB64),CODE(AB64)&lt;=$DD$3),0,IF(AND($DG$3&lt;=CODE(AB64),CODE(AB64)&lt;=$DI$3),0,1)),0)),1)</f>
        <v>0</v>
      </c>
      <c r="DE64" s="436"/>
      <c r="DF64" s="436">
        <f>IF(ISERROR(VLOOKUP(AD64,'環境依存文字（電子入札利用不可）'!$A:$A,1,FALSE))=TRUE,IF(SUBSTITUTE(AD64,"　","")="",0,IF($CV$3&lt;=CODE(AD64),IF(AND($DB$3&lt;=CODE(AD64),CODE(AD64)&lt;=$DD$3),0,IF(AND($DG$3&lt;=CODE(AD64),CODE(AD64)&lt;=$DI$3),0,1)),0)),1)</f>
        <v>0</v>
      </c>
      <c r="DG64" s="436"/>
      <c r="DH64" s="436">
        <f>IF(ISERROR(VLOOKUP(AF64,'環境依存文字（電子入札利用不可）'!$A:$A,1,FALSE))=TRUE,IF(SUBSTITUTE(AF64,"　","")="",0,IF($CV$3&lt;=CODE(AF64),IF(AND($DB$3&lt;=CODE(AF64),CODE(AF64)&lt;=$DD$3),0,IF(AND($DG$3&lt;=CODE(AF64),CODE(AF64)&lt;=$DI$3),0,1)),0)),1)</f>
        <v>0</v>
      </c>
      <c r="DI64" s="436"/>
      <c r="DJ64" s="436">
        <f>IF(ISERROR(VLOOKUP(AH64,'環境依存文字（電子入札利用不可）'!$A:$A,1,FALSE))=TRUE,IF(SUBSTITUTE(AH64,"　","")="",0,IF($CV$3&lt;=CODE(AH64),IF(AND($DB$3&lt;=CODE(AH64),CODE(AH64)&lt;=$DD$3),0,IF(AND($DG$3&lt;=CODE(AH64),CODE(AH64)&lt;=$DI$3),0,1)),0)),1)</f>
        <v>0</v>
      </c>
      <c r="DK64" s="436"/>
      <c r="DL64" s="436">
        <f>IF(ISERROR(VLOOKUP(AJ64,'環境依存文字（電子入札利用不可）'!$A:$A,1,FALSE))=TRUE,IF(SUBSTITUTE(AJ64,"　","")="",0,IF($CV$3&lt;=CODE(AJ64),IF(AND($DB$3&lt;=CODE(AJ64),CODE(AJ64)&lt;=$DD$3),0,IF(AND($DG$3&lt;=CODE(AJ64),CODE(AJ64)&lt;=$DI$3),0,1)),0)),1)</f>
        <v>0</v>
      </c>
      <c r="DM64" s="436"/>
      <c r="DN64" s="436">
        <f>IF(ISERROR(VLOOKUP(AL64,'環境依存文字（電子入札利用不可）'!$A:$A,1,FALSE))=TRUE,IF(SUBSTITUTE(AL64,"　","")="",0,IF($CV$3&lt;=CODE(AL64),IF(AND($DB$3&lt;=CODE(AL64),CODE(AL64)&lt;=$DD$3),0,IF(AND($DG$3&lt;=CODE(AL64),CODE(AL64)&lt;=$DI$3),0,1)),0)),1)</f>
        <v>0</v>
      </c>
      <c r="DO64" s="436"/>
      <c r="DP64" s="436">
        <f>IF(ISERROR(VLOOKUP(AN64,'環境依存文字（電子入札利用不可）'!$A:$A,1,FALSE))=TRUE,IF(SUBSTITUTE(AN64,"　","")="",0,IF($CV$3&lt;=CODE(AN64),IF(AND($DB$3&lt;=CODE(AN64),CODE(AN64)&lt;=$DD$3),0,IF(AND($DG$3&lt;=CODE(AN64),CODE(AN64)&lt;=$DI$3),0,1)),0)),1)</f>
        <v>0</v>
      </c>
      <c r="DQ64" s="436"/>
      <c r="DR64" s="436">
        <f>IF(ISERROR(VLOOKUP(AP64,'環境依存文字（電子入札利用不可）'!$A:$A,1,FALSE))=TRUE,IF(SUBSTITUTE(AP64,"　","")="",0,IF($CV$3&lt;=CODE(AP64),IF(AND($DB$3&lt;=CODE(AP64),CODE(AP64)&lt;=$DD$3),0,IF(AND($DG$3&lt;=CODE(AP64),CODE(AP64)&lt;=$DI$3),0,1)),0)),1)</f>
        <v>0</v>
      </c>
      <c r="DS64" s="436"/>
      <c r="DT64" s="436">
        <f>IF(ISERROR(VLOOKUP(AR64,'環境依存文字（電子入札利用不可）'!$A:$A,1,FALSE))=TRUE,IF(SUBSTITUTE(AR64,"　","")="",0,IF($CV$3&lt;=CODE(AR64),IF(AND($DB$3&lt;=CODE(AR64),CODE(AR64)&lt;=$DD$3),0,IF(AND($DG$3&lt;=CODE(AR64),CODE(AR64)&lt;=$DI$3),0,1)),0)),1)</f>
        <v>0</v>
      </c>
      <c r="DU64" s="436"/>
      <c r="DV64" s="436">
        <f>IF(ISERROR(VLOOKUP(AT64,'環境依存文字（電子入札利用不可）'!$A:$A,1,FALSE))=TRUE,IF(SUBSTITUTE(AT64,"　","")="",0,IF($CV$3&lt;=CODE(AT64),IF(AND($DB$3&lt;=CODE(AT64),CODE(AT64)&lt;=$DD$3),0,IF(AND($DG$3&lt;=CODE(AT64),CODE(AT64)&lt;=$DI$3),0,1)),0)),1)</f>
        <v>0</v>
      </c>
      <c r="DW64" s="436"/>
      <c r="DX64" s="436">
        <f>IF(ISERROR(VLOOKUP(AV64,'環境依存文字（電子入札利用不可）'!$A:$A,1,FALSE))=TRUE,IF(SUBSTITUTE(AV64,"　","")="",0,IF($CV$3&lt;=CODE(AV64),IF(AND($DB$3&lt;=CODE(AV64),CODE(AV64)&lt;=$DD$3),0,IF(AND($DG$3&lt;=CODE(AV64),CODE(AV64)&lt;=$DI$3),0,1)),0)),1)</f>
        <v>0</v>
      </c>
      <c r="DY64" s="436"/>
      <c r="DZ64" s="436">
        <f>IF(ISERROR(VLOOKUP(AX64,'環境依存文字（電子入札利用不可）'!$A:$A,1,FALSE))=TRUE,IF(SUBSTITUTE(AX64,"　","")="",0,IF($CV$3&lt;=CODE(AX64),IF(AND($DB$3&lt;=CODE(AX64),CODE(AX64)&lt;=$DD$3),0,IF(AND($DG$3&lt;=CODE(AX64),CODE(AX64)&lt;=$DI$3),0,1)),0)),1)</f>
        <v>0</v>
      </c>
      <c r="EA64" s="436"/>
      <c r="EB64" s="436">
        <f>IF(ISERROR(VLOOKUP(AZ64,'環境依存文字（電子入札利用不可）'!$A:$A,1,FALSE))=TRUE,IF(SUBSTITUTE(AZ64,"　","")="",0,IF($CV$3&lt;=CODE(AZ64),IF(AND($DB$3&lt;=CODE(AZ64),CODE(AZ64)&lt;=$DD$3),0,IF(AND($DG$3&lt;=CODE(AZ64),CODE(AZ64)&lt;=$DI$3),0,1)),0)),1)</f>
        <v>0</v>
      </c>
      <c r="EC64" s="436"/>
      <c r="ED64" s="436">
        <f>IF(ISERROR(VLOOKUP(BB64,'環境依存文字（電子入札利用不可）'!$A:$A,1,FALSE))=TRUE,IF(SUBSTITUTE(BB64,"　","")="",0,IF($CV$3&lt;=CODE(BB64),IF(AND($DB$3&lt;=CODE(BB64),CODE(BB64)&lt;=$DD$3),0,IF(AND($DG$3&lt;=CODE(BB64),CODE(BB64)&lt;=$DI$3),0,1)),0)),1)</f>
        <v>0</v>
      </c>
      <c r="EE64" s="436"/>
      <c r="EF64" s="436">
        <f>IF(ISERROR(VLOOKUP(BD64,'環境依存文字（電子入札利用不可）'!$A:$A,1,FALSE))=TRUE,IF(SUBSTITUTE(BD64,"　","")="",0,IF($CV$3&lt;=CODE(BD64),IF(AND($DB$3&lt;=CODE(BD64),CODE(BD64)&lt;=$DD$3),0,IF(AND($DG$3&lt;=CODE(BD64),CODE(BD64)&lt;=$DI$3),0,1)),0)),1)</f>
        <v>0</v>
      </c>
      <c r="EG64" s="436"/>
      <c r="EH64" s="436">
        <f>IF(ISERROR(VLOOKUP(BF64,'環境依存文字（電子入札利用不可）'!$A:$A,1,FALSE))=TRUE,IF(SUBSTITUTE(BF64,"　","")="",0,IF($CV$3&lt;=CODE(BF64),IF(AND($DB$3&lt;=CODE(BF64),CODE(BF64)&lt;=$DD$3),0,IF(AND($DG$3&lt;=CODE(BF64),CODE(BF64)&lt;=$DI$3),0,1)),0)),1)</f>
        <v>0</v>
      </c>
      <c r="EI64" s="436"/>
      <c r="EJ64" s="436">
        <f>IF(ISERROR(VLOOKUP(BH64,'環境依存文字（電子入札利用不可）'!$A:$A,1,FALSE))=TRUE,IF(SUBSTITUTE(BH64,"　","")="",0,IF($CV$3&lt;=CODE(BH64),IF(AND($DB$3&lt;=CODE(BH64),CODE(BH64)&lt;=$DD$3),0,IF(AND($DG$3&lt;=CODE(BH64),CODE(BH64)&lt;=$DI$3),0,1)),0)),1)</f>
        <v>0</v>
      </c>
      <c r="EK64" s="436"/>
      <c r="EL64" s="436">
        <f>IF(ISERROR(VLOOKUP(BJ64,'環境依存文字（電子入札利用不可）'!$A:$A,1,FALSE))=TRUE,IF(SUBSTITUTE(BJ64,"　","")="",0,IF($CV$3&lt;=CODE(BJ64),IF(AND($DB$3&lt;=CODE(BJ64),CODE(BJ64)&lt;=$DD$3),0,IF(AND($DG$3&lt;=CODE(BJ64),CODE(BJ64)&lt;=$DI$3),0,1)),0)),1)</f>
        <v>0</v>
      </c>
      <c r="EM64" s="436"/>
      <c r="EN64" s="436">
        <f>IF(ISERROR(VLOOKUP(BL64,'環境依存文字（電子入札利用不可）'!$A:$A,1,FALSE))=TRUE,IF(SUBSTITUTE(BL64,"　","")="",0,IF($CV$3&lt;=CODE(BL64),IF(AND($DB$3&lt;=CODE(BL64),CODE(BL64)&lt;=$DD$3),0,IF(AND($DG$3&lt;=CODE(BL64),CODE(BL64)&lt;=$DI$3),0,1)),0)),1)</f>
        <v>0</v>
      </c>
      <c r="EO64" s="436"/>
      <c r="EP64" s="436">
        <f>IF(ISERROR(VLOOKUP(BN64,'環境依存文字（電子入札利用不可）'!$A:$A,1,FALSE))=TRUE,IF(SUBSTITUTE(BN64,"　","")="",0,IF($CV$3&lt;=CODE(BN64),IF(AND($DB$3&lt;=CODE(BN64),CODE(BN64)&lt;=$DD$3),0,IF(AND($DG$3&lt;=CODE(BN64),CODE(BN64)&lt;=$DI$3),0,1)),0)),1)</f>
        <v>0</v>
      </c>
      <c r="EQ64" s="436"/>
      <c r="ER64" s="436">
        <f>IF(ISERROR(VLOOKUP(BP64,'環境依存文字（電子入札利用不可）'!$A:$A,1,FALSE))=TRUE,IF(SUBSTITUTE(BP64,"　","")="",0,IF($CV$3&lt;=CODE(BP64),IF(AND($DB$3&lt;=CODE(BP64),CODE(BP64)&lt;=$DD$3),0,IF(AND($DG$3&lt;=CODE(BP64),CODE(BP64)&lt;=$DI$3),0,1)),0)),1)</f>
        <v>0</v>
      </c>
      <c r="ES64" s="436"/>
      <c r="ET64" s="436">
        <f>IF(ISERROR(VLOOKUP(BR64,'環境依存文字（電子入札利用不可）'!$A:$A,1,FALSE))=TRUE,IF(SUBSTITUTE(BR64,"　","")="",0,IF($CV$3&lt;=CODE(BR64),IF(AND($DB$3&lt;=CODE(BR64),CODE(BR64)&lt;=$DD$3),0,IF(AND($DG$3&lt;=CODE(BR64),CODE(BR64)&lt;=$DI$3),0,1)),0)),1)</f>
        <v>0</v>
      </c>
      <c r="EU64" s="436"/>
      <c r="EV64" s="436">
        <f>IF(ISERROR(VLOOKUP(BT64,'環境依存文字（電子入札利用不可）'!$A:$A,1,FALSE))=TRUE,IF(SUBSTITUTE(BT64,"　","")="",0,IF($CV$3&lt;=CODE(BT64),IF(AND($DB$3&lt;=CODE(BT64),CODE(BT64)&lt;=$DD$3),0,IF(AND($DG$3&lt;=CODE(BT64),CODE(BT64)&lt;=$DI$3),0,1)),0)),1)</f>
        <v>0</v>
      </c>
      <c r="EW64" s="436"/>
      <c r="EX64" s="436">
        <f>IF(ISERROR(VLOOKUP(BV64,'環境依存文字（電子入札利用不可）'!$A:$A,1,FALSE))=TRUE,IF(SUBSTITUTE(BV64,"　","")="",0,IF($CV$3&lt;=CODE(BV64),IF(AND($DB$3&lt;=CODE(BV64),CODE(BV64)&lt;=$DD$3),0,IF(AND($DG$3&lt;=CODE(BV64),CODE(BV64)&lt;=$DI$3),0,1)),0)),1)</f>
        <v>0</v>
      </c>
      <c r="EY64" s="436"/>
      <c r="EZ64" s="436">
        <f>IF(ISERROR(VLOOKUP(BX64,'環境依存文字（電子入札利用不可）'!$A:$A,1,FALSE))=TRUE,IF(SUBSTITUTE(BX64,"　","")="",0,IF($CV$3&lt;=CODE(BX64),IF(AND($DB$3&lt;=CODE(BX64),CODE(BX64)&lt;=$DD$3),0,IF(AND($DG$3&lt;=CODE(BX64),CODE(BX64)&lt;=$DI$3),0,1)),0)),1)</f>
        <v>0</v>
      </c>
      <c r="FA64" s="436"/>
      <c r="FB64" s="436">
        <f>IF(ISERROR(VLOOKUP(BZ64,'環境依存文字（電子入札利用不可）'!$A:$A,1,FALSE))=TRUE,IF(SUBSTITUTE(BZ64,"　","")="",0,IF($CV$3&lt;=CODE(BZ64),IF(AND($DB$3&lt;=CODE(BZ64),CODE(BZ64)&lt;=$DD$3),0,IF(AND($DG$3&lt;=CODE(BZ64),CODE(BZ64)&lt;=$DI$3),0,1)),0)),1)</f>
        <v>0</v>
      </c>
      <c r="FC64" s="436"/>
      <c r="FD64" s="436">
        <f>IF(ISERROR(VLOOKUP(CB64,'環境依存文字（電子入札利用不可）'!$A:$A,1,FALSE))=TRUE,IF(SUBSTITUTE(CB64,"　","")="",0,IF($CV$3&lt;=CODE(CB64),IF(AND($DB$3&lt;=CODE(CB64),CODE(CB64)&lt;=$DD$3),0,IF(AND($DG$3&lt;=CODE(CB64),CODE(CB64)&lt;=$DI$3),0,1)),0)),1)</f>
        <v>0</v>
      </c>
      <c r="FE64" s="436"/>
      <c r="FF64" s="436">
        <f>IF(ISERROR(VLOOKUP(CD64,'環境依存文字（電子入札利用不可）'!$A:$A,1,FALSE))=TRUE,IF(SUBSTITUTE(CD64,"　","")="",0,IF($CV$3&lt;=CODE(CD64),IF(AND($DB$3&lt;=CODE(CD64),CODE(CD64)&lt;=$DD$3),0,IF(AND($DG$3&lt;=CODE(CD64),CODE(CD64)&lt;=$DI$3),0,1)),0)),1)</f>
        <v>0</v>
      </c>
      <c r="FG64" s="436"/>
      <c r="FH64" s="436">
        <f>IF(ISERROR(VLOOKUP(CF64,'環境依存文字（電子入札利用不可）'!$A:$A,1,FALSE))=TRUE,IF(SUBSTITUTE(CF64,"　","")="",0,IF($CV$3&lt;=CODE(CF64),IF(AND($DB$3&lt;=CODE(CF64),CODE(CF64)&lt;=$DD$3),0,IF(AND($DG$3&lt;=CODE(CF64),CODE(CF64)&lt;=$DI$3),0,1)),0)),1)</f>
        <v>0</v>
      </c>
      <c r="FI64" s="436"/>
      <c r="FJ64" s="436">
        <f>IF(ISERROR(VLOOKUP(CH64,'環境依存文字（電子入札利用不可）'!$A:$A,1,FALSE))=TRUE,IF(SUBSTITUTE(CH64,"　","")="",0,IF($CV$3&lt;=CODE(CH64),IF(AND($DB$3&lt;=CODE(CH64),CODE(CH64)&lt;=$DD$3),0,IF(AND($DG$3&lt;=CODE(CH64),CODE(CH64)&lt;=$DI$3),0,1)),0)),1)</f>
        <v>0</v>
      </c>
      <c r="FK64" s="436"/>
      <c r="FL64" s="436">
        <f>IF(ISERROR(VLOOKUP(CJ64,'環境依存文字（電子入札利用不可）'!$A:$A,1,FALSE))=TRUE,IF(SUBSTITUTE(CJ64,"　","")="",0,IF($CV$3&lt;=CODE(CJ64),IF(AND($DB$3&lt;=CODE(CJ64),CODE(CJ64)&lt;=$DD$3),0,IF(AND($DG$3&lt;=CODE(CJ64),CODE(CJ64)&lt;=$DI$3),0,1)),0)),1)</f>
        <v>0</v>
      </c>
      <c r="FM64" s="436"/>
      <c r="FN64" s="436">
        <f>IF(ISERROR(VLOOKUP(CL64,'環境依存文字（電子入札利用不可）'!$A:$A,1,FALSE))=TRUE,IF(SUBSTITUTE(CL64,"　","")="",0,IF($CV$3&lt;=CODE(CL64),IF(AND($DB$3&lt;=CODE(CL64),CODE(CL64)&lt;=$DD$3),0,IF(AND($DG$3&lt;=CODE(CL64),CODE(CL64)&lt;=$DI$3),0,1)),0)),1)</f>
        <v>0</v>
      </c>
      <c r="FO64" s="436"/>
      <c r="FP64" s="436">
        <f>IF(ISERROR(VLOOKUP(CN64,'環境依存文字（電子入札利用不可）'!$A:$A,1,FALSE))=TRUE,IF(SUBSTITUTE(CN64,"　","")="",0,IF($CV$3&lt;=CODE(CN64),IF(AND($DB$3&lt;=CODE(CN64),CODE(CN64)&lt;=$DD$3),0,IF(AND($DG$3&lt;=CODE(CN64),CODE(CN64)&lt;=$DI$3),0,1)),0)),1)</f>
        <v>0</v>
      </c>
      <c r="FR64" s="436">
        <f>IF(ISERROR(VLOOKUP(CP64,'環境依存文字（電子入札利用不可）'!$A:$A,1,FALSE))=TRUE,IF(SUBSTITUTE(CP64,"　","")="",0,IF($CV$3&lt;=CODE(CP64),IF(AND($DB$3&lt;=CODE(CP64),CODE(CP64)&lt;=$DD$3),0,IF(AND($DG$3&lt;=CODE(CP64),CODE(CP64)&lt;=$DI$3),0,1)),0)),1)</f>
        <v>0</v>
      </c>
      <c r="FT64" s="436">
        <f>IF(ISERROR(VLOOKUP(CR64,'環境依存文字（電子入札利用不可）'!$A:$A,1,FALSE))=TRUE,IF(SUBSTITUTE(CR64,"　","")="",0,IF($CV$3&lt;=CODE(CR64),IF(AND($DB$3&lt;=CODE(CR64),CODE(CR64)&lt;=$DD$3),0,IF(AND($DG$3&lt;=CODE(CR64),CODE(CR64)&lt;=$DI$3),0,1)),0)),1)</f>
        <v>0</v>
      </c>
      <c r="FV64" s="436">
        <f>IF(ISERROR(VLOOKUP(CT64,'環境依存文字（電子入札利用不可）'!$A:$A,1,FALSE))=TRUE,IF(SUBSTITUTE(CT64,"　","")="",0,IF($CV$3&lt;=CODE(CT64),IF(AND($DB$3&lt;=CODE(CT64),CODE(CT64)&lt;=$DD$3),0,IF(AND($DG$3&lt;=CODE(CT64),CODE(CT64)&lt;=$DI$3),0,1)),0)),1)</f>
        <v>0</v>
      </c>
      <c r="FX64" s="436">
        <f>IF(ISERROR(VLOOKUP(CV64,'環境依存文字（電子入札利用不可）'!$A:$A,1,FALSE))=TRUE,IF(SUBSTITUTE(CV64,"　","")="",0,IF($CV$3&lt;=CODE(CV64),IF(AND($DB$3&lt;=CODE(CV64),CODE(CV64)&lt;=$DD$3),0,IF(AND($DG$3&lt;=CODE(CV64),CODE(CV64)&lt;=$DI$3),0,1)),0)),1)</f>
        <v>0</v>
      </c>
    </row>
    <row r="65" spans="1:180" s="436" customFormat="1" ht="23.25" customHeight="1">
      <c r="B65" s="1450">
        <v>8</v>
      </c>
      <c r="C65" s="1452" t="str">
        <f>+IF(入力シート!F238="","",入力シート!F238)</f>
        <v/>
      </c>
      <c r="D65" s="1452"/>
      <c r="E65" s="1452"/>
      <c r="F65" s="1452"/>
      <c r="G65" s="1452"/>
      <c r="H65" s="1452"/>
      <c r="I65" s="1452"/>
      <c r="J65" s="1452"/>
      <c r="K65" s="361" t="str">
        <f>+IF(入力シート!J238="","",入力シート!J238)</f>
        <v/>
      </c>
      <c r="L65" s="1453" t="str">
        <f>+MID(入力シート!$BI238,入力シート!BI$182,1)</f>
        <v/>
      </c>
      <c r="M65" s="1454"/>
      <c r="N65" s="1455" t="str">
        <f>+MID(入力シート!$BI238,入力シート!BK$182,1)</f>
        <v/>
      </c>
      <c r="O65" s="1456"/>
      <c r="P65" s="1457" t="str">
        <f>+MID(入力シート!$BI238,入力シート!BM$182,1)</f>
        <v/>
      </c>
      <c r="Q65" s="1457"/>
      <c r="R65" s="1448" t="str">
        <f>+MID(入力シート!$BI238,入力シート!BO$182,1)</f>
        <v/>
      </c>
      <c r="S65" s="1448"/>
      <c r="T65" s="1447" t="str">
        <f>+MID(入力シート!$BI238,入力シート!BQ$182,1)</f>
        <v/>
      </c>
      <c r="U65" s="1448"/>
      <c r="V65" s="587" t="str">
        <f>+IF(入力シート!$Q238="","",MID(TEXT(入力シート!$Q238,"00000#"),入力シート!BI$183,1))</f>
        <v/>
      </c>
      <c r="W65" s="579" t="str">
        <f>+IF(入力シート!$Q238="","",MID(TEXT(入力シート!$Q238,"00000#"),入力シート!BJ$183,1))</f>
        <v/>
      </c>
      <c r="X65" s="579" t="str">
        <f>+IF(入力シート!$Q238="","",MID(TEXT(入力シート!$Q238,"00000#"),入力シート!BK$183,1))</f>
        <v/>
      </c>
      <c r="Y65" s="579" t="str">
        <f>+IF(入力シート!$Q238="","",MID(TEXT(入力シート!$Q238,"00000#"),入力シート!BL$183,1))</f>
        <v/>
      </c>
      <c r="Z65" s="579" t="str">
        <f>+IF(入力シート!$Q238="","",MID(TEXT(入力シート!$Q238,"00000#"),入力シート!BM$183,1))</f>
        <v/>
      </c>
      <c r="AA65" s="580" t="str">
        <f>+IF(入力シート!$Q238="","",MID(TEXT(入力シート!$Q238,"00000#"),入力シート!BN$183,1))</f>
        <v/>
      </c>
      <c r="AB65" s="1449" t="str">
        <f>+IF(入力シート!$S238="","",MID(入力シート!$S238,入力シート!BI$181,1))</f>
        <v/>
      </c>
      <c r="AC65" s="1446"/>
      <c r="AD65" s="1446" t="str">
        <f>+IF(入力シート!$S238="","",MID(入力シート!$S238,入力シート!BK$181,1))</f>
        <v/>
      </c>
      <c r="AE65" s="1446"/>
      <c r="AF65" s="1446" t="str">
        <f>+IF(入力シート!$S238="","",MID(入力シート!$S238,入力シート!BM$181,1))</f>
        <v/>
      </c>
      <c r="AG65" s="1446"/>
      <c r="AH65" s="1446" t="str">
        <f>+IF(入力シート!$S238="","",MID(入力シート!$S238,入力シート!BO$181,1))</f>
        <v/>
      </c>
      <c r="AI65" s="1446"/>
      <c r="AJ65" s="1446" t="str">
        <f>+IF(入力シート!$S238="","",MID(入力シート!$S238,入力シート!BQ$181,1))</f>
        <v/>
      </c>
      <c r="AK65" s="1446"/>
      <c r="AL65" s="1446" t="str">
        <f>+IF(入力シート!$S238="","",MID(入力シート!$S238,入力シート!BS$181,1))</f>
        <v/>
      </c>
      <c r="AM65" s="1446"/>
      <c r="AN65" s="1446" t="str">
        <f>+IF(入力シート!$S238="","",MID(入力シート!$S238,入力シート!BU$181,1))</f>
        <v/>
      </c>
      <c r="AO65" s="1446"/>
      <c r="AP65" s="1446" t="str">
        <f>+IF(入力シート!$S238="","",MID(入力シート!$S238,入力シート!BW$181,1))</f>
        <v/>
      </c>
      <c r="AQ65" s="1446"/>
      <c r="AR65" s="1446" t="str">
        <f>+IF(入力シート!$S238="","",MID(入力シート!$S238,入力シート!BY$181,1))</f>
        <v/>
      </c>
      <c r="AS65" s="1446"/>
      <c r="AT65" s="1446" t="str">
        <f>+IF(入力シート!$S238="","",MID(入力シート!$S238,入力シート!CA$181,1))</f>
        <v/>
      </c>
      <c r="AU65" s="1446"/>
      <c r="AV65" s="1446" t="str">
        <f>+IF(入力シート!$S238="","",MID(入力シート!$S238,入力シート!CC$181,1))</f>
        <v/>
      </c>
      <c r="AW65" s="1446"/>
      <c r="AX65" s="1446" t="str">
        <f>+IF(入力シート!$S238="","",MID(入力シート!$S238,入力シート!CE$181,1))</f>
        <v/>
      </c>
      <c r="AY65" s="1446"/>
      <c r="AZ65" s="1446" t="str">
        <f>+IF(入力シート!$S238="","",MID(入力シート!$S238,入力シート!CG$181,1))</f>
        <v/>
      </c>
      <c r="BA65" s="1446"/>
      <c r="BB65" s="1446" t="str">
        <f>+IF(入力シート!$S238="","",MID(入力シート!$S238,入力シート!CI$181,1))</f>
        <v/>
      </c>
      <c r="BC65" s="1446"/>
      <c r="BD65" s="1446" t="str">
        <f>+IF(入力シート!$S238="","",MID(入力シート!$S238,入力シート!CK$181,1))</f>
        <v/>
      </c>
      <c r="BE65" s="1446"/>
      <c r="BF65" s="1446" t="str">
        <f>+IF(入力シート!$S238="","",MID(入力シート!$S238,入力シート!CM$181,1))</f>
        <v/>
      </c>
      <c r="BG65" s="1446"/>
      <c r="BH65" s="1446" t="str">
        <f>+IF(入力シート!$S238="","",MID(入力シート!$S238,入力シート!CO$181,1))</f>
        <v/>
      </c>
      <c r="BI65" s="1446"/>
      <c r="BJ65" s="1442" t="str">
        <f>+IF(入力シート!$S238="","",MID(入力シート!$S238,入力シート!CQ$181,1))</f>
        <v/>
      </c>
      <c r="BK65" s="1443"/>
      <c r="BL65" s="581" t="str">
        <f>+IF(入力シート!$AO238="","",MID(TEXT(入力シート!$AO238,"00#"),入力シート!BI$183,1))</f>
        <v/>
      </c>
      <c r="BM65" s="582" t="str">
        <f>+IF(入力シート!$AO238="","",MID(TEXT(入力シート!$AO238,"00#"),入力シート!BJ$183,1))</f>
        <v/>
      </c>
      <c r="BN65" s="582" t="str">
        <f>+IF(入力シート!$AO238="","",MID(TEXT(入力シート!$AO238,"00#"),入力シート!BK$183,1))</f>
        <v/>
      </c>
      <c r="BO65" s="583" t="s">
        <v>34</v>
      </c>
      <c r="BP65" s="582" t="str">
        <f>+IF(入力シート!$AR238="","",MID(TEXT(入力シート!$AR238,"000#"),入力シート!BI$183,1))</f>
        <v/>
      </c>
      <c r="BQ65" s="582" t="str">
        <f>+IF(入力シート!$AR238="","",MID(TEXT(入力シート!$AR238,"000#"),入力シート!BJ$183,1))</f>
        <v/>
      </c>
      <c r="BR65" s="582" t="str">
        <f>+IF(入力シート!$AR238="","",MID(TEXT(入力シート!$AR238,"000#"),入力シート!BK$183,1))</f>
        <v/>
      </c>
      <c r="BS65" s="582" t="str">
        <f>+IF(入力シート!$AR238="","",MID(TEXT(入力シート!$AR238,"000#"),入力シート!BL$183,1))</f>
        <v/>
      </c>
      <c r="BT65" s="1444" t="str">
        <f>+IF(入力シート!$AT238="","",MID(入力シート!$AT238,入力シート!BI$181,1))</f>
        <v/>
      </c>
      <c r="BU65" s="1445"/>
      <c r="BV65" s="1435" t="str">
        <f>+IF(入力シート!$AT238="","",MID(入力シート!$AT238,入力シート!BK$181,1))</f>
        <v/>
      </c>
      <c r="BW65" s="1436"/>
      <c r="BX65" s="1435" t="str">
        <f>+IF(入力シート!$AT238="","",MID(入力シート!$AT238,入力シート!BM$181,1))</f>
        <v/>
      </c>
      <c r="BY65" s="1436"/>
      <c r="BZ65" s="1437" t="str">
        <f>+IF(入力シート!$AT238="","",MID(入力シート!$AT238,入力シート!BO$181,1))</f>
        <v/>
      </c>
      <c r="CA65" s="1438"/>
      <c r="CB65" s="1435" t="str">
        <f>+IF(入力シート!$AT238="","",MID(入力シート!$AT238,入力シート!BQ$181,1))</f>
        <v/>
      </c>
      <c r="CC65" s="1436"/>
      <c r="CD65" s="1435" t="str">
        <f>+IF(入力シート!$AT238="","",MID(入力シート!$AT238,入力シート!BS$181,1))</f>
        <v/>
      </c>
      <c r="CE65" s="1436"/>
      <c r="CF65" s="1437" t="str">
        <f>+IF(入力シート!$AT238="","",MID(入力シート!$AT238,入力シート!BU$181,1))</f>
        <v/>
      </c>
      <c r="CG65" s="1438"/>
      <c r="CH65" s="1435" t="str">
        <f>+IF(入力シート!$AT238="","",MID(入力シート!$AT238,入力シート!BW$181,1))</f>
        <v/>
      </c>
      <c r="CI65" s="1439"/>
      <c r="CJ65" s="1440" t="str">
        <f>+IF(入力シート!$AG238="","",MID(入力シート!$AG238,入力シート!BI$181,1))</f>
        <v/>
      </c>
      <c r="CK65" s="1441"/>
      <c r="CL65" s="1425" t="str">
        <f>+IF(入力シート!$AG238="","",MID(入力シート!$AG238,入力シート!BK$181,1))</f>
        <v/>
      </c>
      <c r="CM65" s="1426"/>
      <c r="CN65" s="1425" t="str">
        <f>+IF(入力シート!$AG238="","",MID(入力シート!$AG238,入力シート!BM$181,1))</f>
        <v/>
      </c>
      <c r="CO65" s="1426"/>
      <c r="CP65" s="1425" t="str">
        <f>+IF(入力シート!$AG238="","",MID(入力シート!$AG238,入力シート!BO$181,1))</f>
        <v/>
      </c>
      <c r="CQ65" s="1426"/>
      <c r="CR65" s="1425" t="str">
        <f>+IF(入力シート!$AG238="","",MID(入力シート!$AG238,入力シート!BQ$181,1))</f>
        <v/>
      </c>
      <c r="CS65" s="1426"/>
      <c r="CT65" s="1425" t="str">
        <f>+IF(入力シート!$AG238="","",MID(入力シート!$AG238,入力シート!BS$181,1))</f>
        <v/>
      </c>
      <c r="CU65" s="1426"/>
      <c r="CV65" s="1425" t="str">
        <f>+IF(入力シート!$AG238="","",MID(入力シート!$AG238,入力シート!BU$181,1))</f>
        <v/>
      </c>
      <c r="CW65" s="1427"/>
      <c r="CX65" s="606"/>
      <c r="CY65" s="606"/>
      <c r="CZ65" s="606"/>
      <c r="DA65" s="606"/>
      <c r="DB65" s="643">
        <f>+SUM(DD65:FX66)</f>
        <v>0</v>
      </c>
      <c r="DD65" s="436">
        <f>IF(ISERROR(VLOOKUP(AB65,'環境依存文字（電子入札利用不可）'!$A:$A,1,FALSE))=TRUE,IF(SUBSTITUTE(AB65,"　","")="",0,IF($CV$3&lt;=CODE(AB65),IF(AND($DB$3&lt;=CODE(AB65),CODE(AB65)&lt;=$DD$3),0,IF(AND($DG$3&lt;=CODE(AB65),CODE(AB65)&lt;=$DI$3),0,1)),0)),1)</f>
        <v>0</v>
      </c>
      <c r="DF65" s="436">
        <f>IF(ISERROR(VLOOKUP(AD65,'環境依存文字（電子入札利用不可）'!$A:$A,1,FALSE))=TRUE,IF(SUBSTITUTE(AD65,"　","")="",0,IF($CV$3&lt;=CODE(AD65),IF(AND($DB$3&lt;=CODE(AD65),CODE(AD65)&lt;=$DD$3),0,IF(AND($DG$3&lt;=CODE(AD65),CODE(AD65)&lt;=$DI$3),0,1)),0)),1)</f>
        <v>0</v>
      </c>
      <c r="DH65" s="436">
        <f>IF(ISERROR(VLOOKUP(AF65,'環境依存文字（電子入札利用不可）'!$A:$A,1,FALSE))=TRUE,IF(SUBSTITUTE(AF65,"　","")="",0,IF($CV$3&lt;=CODE(AF65),IF(AND($DB$3&lt;=CODE(AF65),CODE(AF65)&lt;=$DD$3),0,IF(AND($DG$3&lt;=CODE(AF65),CODE(AF65)&lt;=$DI$3),0,1)),0)),1)</f>
        <v>0</v>
      </c>
      <c r="DJ65" s="436">
        <f>IF(ISERROR(VLOOKUP(AH65,'環境依存文字（電子入札利用不可）'!$A:$A,1,FALSE))=TRUE,IF(SUBSTITUTE(AH65,"　","")="",0,IF($CV$3&lt;=CODE(AH65),IF(AND($DB$3&lt;=CODE(AH65),CODE(AH65)&lt;=$DD$3),0,IF(AND($DG$3&lt;=CODE(AH65),CODE(AH65)&lt;=$DI$3),0,1)),0)),1)</f>
        <v>0</v>
      </c>
      <c r="DL65" s="436">
        <f>IF(ISERROR(VLOOKUP(AJ65,'環境依存文字（電子入札利用不可）'!$A:$A,1,FALSE))=TRUE,IF(SUBSTITUTE(AJ65,"　","")="",0,IF($CV$3&lt;=CODE(AJ65),IF(AND($DB$3&lt;=CODE(AJ65),CODE(AJ65)&lt;=$DD$3),0,IF(AND($DG$3&lt;=CODE(AJ65),CODE(AJ65)&lt;=$DI$3),0,1)),0)),1)</f>
        <v>0</v>
      </c>
      <c r="DN65" s="436">
        <f>IF(ISERROR(VLOOKUP(AL65,'環境依存文字（電子入札利用不可）'!$A:$A,1,FALSE))=TRUE,IF(SUBSTITUTE(AL65,"　","")="",0,IF($CV$3&lt;=CODE(AL65),IF(AND($DB$3&lt;=CODE(AL65),CODE(AL65)&lt;=$DD$3),0,IF(AND($DG$3&lt;=CODE(AL65),CODE(AL65)&lt;=$DI$3),0,1)),0)),1)</f>
        <v>0</v>
      </c>
      <c r="DP65" s="436">
        <f>IF(ISERROR(VLOOKUP(AN65,'環境依存文字（電子入札利用不可）'!$A:$A,1,FALSE))=TRUE,IF(SUBSTITUTE(AN65,"　","")="",0,IF($CV$3&lt;=CODE(AN65),IF(AND($DB$3&lt;=CODE(AN65),CODE(AN65)&lt;=$DD$3),0,IF(AND($DG$3&lt;=CODE(AN65),CODE(AN65)&lt;=$DI$3),0,1)),0)),1)</f>
        <v>0</v>
      </c>
      <c r="DR65" s="436">
        <f>IF(ISERROR(VLOOKUP(AP65,'環境依存文字（電子入札利用不可）'!$A:$A,1,FALSE))=TRUE,IF(SUBSTITUTE(AP65,"　","")="",0,IF($CV$3&lt;=CODE(AP65),IF(AND($DB$3&lt;=CODE(AP65),CODE(AP65)&lt;=$DD$3),0,IF(AND($DG$3&lt;=CODE(AP65),CODE(AP65)&lt;=$DI$3),0,1)),0)),1)</f>
        <v>0</v>
      </c>
      <c r="DT65" s="436">
        <f>IF(ISERROR(VLOOKUP(AR65,'環境依存文字（電子入札利用不可）'!$A:$A,1,FALSE))=TRUE,IF(SUBSTITUTE(AR65,"　","")="",0,IF($CV$3&lt;=CODE(AR65),IF(AND($DB$3&lt;=CODE(AR65),CODE(AR65)&lt;=$DD$3),0,IF(AND($DG$3&lt;=CODE(AR65),CODE(AR65)&lt;=$DI$3),0,1)),0)),1)</f>
        <v>0</v>
      </c>
      <c r="DV65" s="436">
        <f>IF(ISERROR(VLOOKUP(AT65,'環境依存文字（電子入札利用不可）'!$A:$A,1,FALSE))=TRUE,IF(SUBSTITUTE(AT65,"　","")="",0,IF($CV$3&lt;=CODE(AT65),IF(AND($DB$3&lt;=CODE(AT65),CODE(AT65)&lt;=$DD$3),0,IF(AND($DG$3&lt;=CODE(AT65),CODE(AT65)&lt;=$DI$3),0,1)),0)),1)</f>
        <v>0</v>
      </c>
      <c r="DX65" s="436">
        <f>IF(ISERROR(VLOOKUP(AV65,'環境依存文字（電子入札利用不可）'!$A:$A,1,FALSE))=TRUE,IF(SUBSTITUTE(AV65,"　","")="",0,IF($CV$3&lt;=CODE(AV65),IF(AND($DB$3&lt;=CODE(AV65),CODE(AV65)&lt;=$DD$3),0,IF(AND($DG$3&lt;=CODE(AV65),CODE(AV65)&lt;=$DI$3),0,1)),0)),1)</f>
        <v>0</v>
      </c>
      <c r="DZ65" s="436">
        <f>IF(ISERROR(VLOOKUP(AX65,'環境依存文字（電子入札利用不可）'!$A:$A,1,FALSE))=TRUE,IF(SUBSTITUTE(AX65,"　","")="",0,IF($CV$3&lt;=CODE(AX65),IF(AND($DB$3&lt;=CODE(AX65),CODE(AX65)&lt;=$DD$3),0,IF(AND($DG$3&lt;=CODE(AX65),CODE(AX65)&lt;=$DI$3),0,1)),0)),1)</f>
        <v>0</v>
      </c>
      <c r="EB65" s="436">
        <f>IF(ISERROR(VLOOKUP(AZ65,'環境依存文字（電子入札利用不可）'!$A:$A,1,FALSE))=TRUE,IF(SUBSTITUTE(AZ65,"　","")="",0,IF($CV$3&lt;=CODE(AZ65),IF(AND($DB$3&lt;=CODE(AZ65),CODE(AZ65)&lt;=$DD$3),0,IF(AND($DG$3&lt;=CODE(AZ65),CODE(AZ65)&lt;=$DI$3),0,1)),0)),1)</f>
        <v>0</v>
      </c>
      <c r="ED65" s="436">
        <f>IF(ISERROR(VLOOKUP(BB65,'環境依存文字（電子入札利用不可）'!$A:$A,1,FALSE))=TRUE,IF(SUBSTITUTE(BB65,"　","")="",0,IF($CV$3&lt;=CODE(BB65),IF(AND($DB$3&lt;=CODE(BB65),CODE(BB65)&lt;=$DD$3),0,IF(AND($DG$3&lt;=CODE(BB65),CODE(BB65)&lt;=$DI$3),0,1)),0)),1)</f>
        <v>0</v>
      </c>
      <c r="EF65" s="436">
        <f>IF(ISERROR(VLOOKUP(BD65,'環境依存文字（電子入札利用不可）'!$A:$A,1,FALSE))=TRUE,IF(SUBSTITUTE(BD65,"　","")="",0,IF($CV$3&lt;=CODE(BD65),IF(AND($DB$3&lt;=CODE(BD65),CODE(BD65)&lt;=$DD$3),0,IF(AND($DG$3&lt;=CODE(BD65),CODE(BD65)&lt;=$DI$3),0,1)),0)),1)</f>
        <v>0</v>
      </c>
      <c r="EH65" s="436">
        <f>IF(ISERROR(VLOOKUP(BF65,'環境依存文字（電子入札利用不可）'!$A:$A,1,FALSE))=TRUE,IF(SUBSTITUTE(BF65,"　","")="",0,IF($CV$3&lt;=CODE(BF65),IF(AND($DB$3&lt;=CODE(BF65),CODE(BF65)&lt;=$DD$3),0,IF(AND($DG$3&lt;=CODE(BF65),CODE(BF65)&lt;=$DI$3),0,1)),0)),1)</f>
        <v>0</v>
      </c>
      <c r="EJ65" s="436">
        <f>IF(ISERROR(VLOOKUP(BH65,'環境依存文字（電子入札利用不可）'!$A:$A,1,FALSE))=TRUE,IF(SUBSTITUTE(BH65,"　","")="",0,IF($CV$3&lt;=CODE(BH65),IF(AND($DB$3&lt;=CODE(BH65),CODE(BH65)&lt;=$DD$3),0,IF(AND($DG$3&lt;=CODE(BH65),CODE(BH65)&lt;=$DI$3),0,1)),0)),1)</f>
        <v>0</v>
      </c>
      <c r="EL65" s="436">
        <f>IF(ISERROR(VLOOKUP(BJ65,'環境依存文字（電子入札利用不可）'!$A:$A,1,FALSE))=TRUE,IF(SUBSTITUTE(BJ65,"　","")="",0,IF($CV$3&lt;=CODE(BJ65),IF(AND($DB$3&lt;=CODE(BJ65),CODE(BJ65)&lt;=$DD$3),0,IF(AND($DG$3&lt;=CODE(BJ65),CODE(BJ65)&lt;=$DI$3),0,1)),0)),1)</f>
        <v>0</v>
      </c>
      <c r="EN65" s="436">
        <f>IF(ISERROR(VLOOKUP(BT65,'環境依存文字（電子入札利用不可）'!$A:$A,1,FALSE))=TRUE,IF(SUBSTITUTE(BT65,"　","")="",0,IF($CV$3&lt;=CODE(BT65),IF(AND($DB$3&lt;=CODE(BT65),CODE(BT65)&lt;=$DD$3),0,IF(AND($DG$3&lt;=CODE(BT65),CODE(BT65)&lt;=$DI$3),0,1)),0)),1)</f>
        <v>0</v>
      </c>
      <c r="EP65" s="436">
        <f>IF(ISERROR(VLOOKUP(BV65,'環境依存文字（電子入札利用不可）'!$A:$A,1,FALSE))=TRUE,IF(SUBSTITUTE(BV65,"　","")="",0,IF($CV$3&lt;=CODE(BV65),IF(AND($DB$3&lt;=CODE(BV65),CODE(BV65)&lt;=$DD$3),0,IF(AND($DG$3&lt;=CODE(BV65),CODE(BV65)&lt;=$DI$3),0,1)),0)),1)</f>
        <v>0</v>
      </c>
      <c r="ER65" s="436">
        <f>IF(ISERROR(VLOOKUP(BX65,'環境依存文字（電子入札利用不可）'!$A:$A,1,FALSE))=TRUE,IF(SUBSTITUTE(BX65,"　","")="",0,IF($CV$3&lt;=CODE(BX65),IF(AND($DB$3&lt;=CODE(BX65),CODE(BX65)&lt;=$DD$3),0,IF(AND($DG$3&lt;=CODE(BX65),CODE(BX65)&lt;=$DI$3),0,1)),0)),1)</f>
        <v>0</v>
      </c>
      <c r="ET65" s="436">
        <f>IF(ISERROR(VLOOKUP(BZ65,'環境依存文字（電子入札利用不可）'!$A:$A,1,FALSE))=TRUE,IF(SUBSTITUTE(BZ65,"　","")="",0,IF($CV$3&lt;=CODE(BZ65),IF(AND($DB$3&lt;=CODE(BZ65),CODE(BZ65)&lt;=$DD$3),0,IF(AND($DG$3&lt;=CODE(BZ65),CODE(BZ65)&lt;=$DI$3),0,1)),0)),1)</f>
        <v>0</v>
      </c>
      <c r="EV65" s="436">
        <f>IF(ISERROR(VLOOKUP(CB65,'環境依存文字（電子入札利用不可）'!$A:$A,1,FALSE))=TRUE,IF(SUBSTITUTE(CB65,"　","")="",0,IF($CV$3&lt;=CODE(CB65),IF(AND($DB$3&lt;=CODE(CB65),CODE(CB65)&lt;=$DD$3),0,IF(AND($DG$3&lt;=CODE(CB65),CODE(CB65)&lt;=$DI$3),0,1)),0)),1)</f>
        <v>0</v>
      </c>
      <c r="EX65" s="436">
        <f>IF(ISERROR(VLOOKUP(CD65,'環境依存文字（電子入札利用不可）'!$A:$A,1,FALSE))=TRUE,IF(SUBSTITUTE(CD65,"　","")="",0,IF($CV$3&lt;=CODE(CD65),IF(AND($DB$3&lt;=CODE(CD65),CODE(CD65)&lt;=$DD$3),0,IF(AND($DG$3&lt;=CODE(CD65),CODE(CD65)&lt;=$DI$3),0,1)),0)),1)</f>
        <v>0</v>
      </c>
      <c r="EZ65" s="436">
        <f>IF(ISERROR(VLOOKUP(CF65,'環境依存文字（電子入札利用不可）'!$A:$A,1,FALSE))=TRUE,IF(SUBSTITUTE(CF65,"　","")="",0,IF($CV$3&lt;=CODE(CF65),IF(AND($DB$3&lt;=CODE(CF65),CODE(CF65)&lt;=$DD$3),0,IF(AND($DG$3&lt;=CODE(CF65),CODE(CF65)&lt;=$DI$3),0,1)),0)),1)</f>
        <v>0</v>
      </c>
      <c r="FB65" s="436">
        <f>IF(ISERROR(VLOOKUP(CH65,'環境依存文字（電子入札利用不可）'!$A:$A,1,FALSE))=TRUE,IF(SUBSTITUTE(CH65,"　","")="",0,IF($CV$3&lt;=CODE(CH65),IF(AND($DB$3&lt;=CODE(CH65),CODE(CH65)&lt;=$DD$3),0,IF(AND($DG$3&lt;=CODE(CH65),CODE(CH65)&lt;=$DI$3),0,1)),0)),1)</f>
        <v>0</v>
      </c>
      <c r="FD65" s="436">
        <f>IF(ISERROR(VLOOKUP(CJ65,'環境依存文字（電子入札利用不可）'!$A:$A,1,FALSE))=TRUE,IF(SUBSTITUTE(CJ65,"　","")="",0,IF($CV$3&lt;=CODE(CJ65),IF(AND($DB$3&lt;=CODE(CJ65),CODE(CJ65)&lt;=$DD$3),0,IF(AND($DG$3&lt;=CODE(CJ65),CODE(CJ65)&lt;=$DI$3),0,1)),0)),1)</f>
        <v>0</v>
      </c>
      <c r="FF65" s="436">
        <f>IF(ISERROR(VLOOKUP(CL65,'環境依存文字（電子入札利用不可）'!$A:$A,1,FALSE))=TRUE,IF(SUBSTITUTE(CL65,"　","")="",0,IF($CV$3&lt;=CODE(CL65),IF(AND($DB$3&lt;=CODE(CL65),CODE(CL65)&lt;=$DD$3),0,IF(AND($DG$3&lt;=CODE(CL65),CODE(CL65)&lt;=$DI$3),0,1)),0)),1)</f>
        <v>0</v>
      </c>
      <c r="FH65" s="436">
        <f>IF(ISERROR(VLOOKUP(CN65,'環境依存文字（電子入札利用不可）'!$A:$A,1,FALSE))=TRUE,IF(SUBSTITUTE(CN65,"　","")="",0,IF($CV$3&lt;=CODE(CN65),IF(AND($DB$3&lt;=CODE(CN65),CODE(CN65)&lt;=$DD$3),0,IF(AND($DG$3&lt;=CODE(CN65),CODE(CN65)&lt;=$DI$3),0,1)),0)),1)</f>
        <v>0</v>
      </c>
      <c r="FJ65" s="436">
        <f>IF(ISERROR(VLOOKUP(CP65,'環境依存文字（電子入札利用不可）'!$A:$A,1,FALSE))=TRUE,IF(SUBSTITUTE(CP65,"　","")="",0,IF($CV$3&lt;=CODE(CP65),IF(AND($DB$3&lt;=CODE(CP65),CODE(CP65)&lt;=$DD$3),0,IF(AND($DG$3&lt;=CODE(CP65),CODE(CP65)&lt;=$DI$3),0,1)),0)),1)</f>
        <v>0</v>
      </c>
      <c r="FL65" s="436">
        <f>IF(ISERROR(VLOOKUP(CR65,'環境依存文字（電子入札利用不可）'!$A:$A,1,FALSE))=TRUE,IF(SUBSTITUTE(CR65,"　","")="",0,IF($CV$3&lt;=CODE(CR65),IF(AND($DB$3&lt;=CODE(CR65),CODE(CR65)&lt;=$DD$3),0,IF(AND($DG$3&lt;=CODE(CR65),CODE(CR65)&lt;=$DI$3),0,1)),0)),1)</f>
        <v>0</v>
      </c>
      <c r="FN65" s="436">
        <f>IF(ISERROR(VLOOKUP(CT65,'環境依存文字（電子入札利用不可）'!$A:$A,1,FALSE))=TRUE,IF(SUBSTITUTE(CT65,"　","")="",0,IF($CV$3&lt;=CODE(CT65),IF(AND($DB$3&lt;=CODE(CT65),CODE(CT65)&lt;=$DD$3),0,IF(AND($DG$3&lt;=CODE(CT65),CODE(CT65)&lt;=$DI$3),0,1)),0)),1)</f>
        <v>0</v>
      </c>
      <c r="FP65" s="436">
        <f>IF(ISERROR(VLOOKUP(CV65,'環境依存文字（電子入札利用不可）'!$A:$A,1,FALSE))=TRUE,IF(SUBSTITUTE(CV65,"　","")="",0,IF($CV$3&lt;=CODE(CV65),IF(AND($DB$3&lt;=CODE(CV65),CODE(CV65)&lt;=$DD$3),0,IF(AND($DG$3&lt;=CODE(CV65),CODE(CV65)&lt;=$DI$3),0,1)),0)),1)</f>
        <v>0</v>
      </c>
    </row>
    <row r="66" spans="1:180" ht="24" customHeight="1" thickBot="1">
      <c r="B66" s="1451"/>
      <c r="C66" s="1428" t="str">
        <f>+IF(入力シート!F239="","",入力シート!F239)</f>
        <v/>
      </c>
      <c r="D66" s="1428"/>
      <c r="E66" s="1428"/>
      <c r="F66" s="1428"/>
      <c r="G66" s="1428"/>
      <c r="H66" s="1428"/>
      <c r="I66" s="1428"/>
      <c r="J66" s="1428"/>
      <c r="K66" s="362" t="str">
        <f>+IF(入力シート!J239="","",入力シート!J239)</f>
        <v/>
      </c>
      <c r="L66" s="1429" t="str">
        <f>+MID(入力シート!$BI239,入力シート!BI$182,1)</f>
        <v/>
      </c>
      <c r="M66" s="1430"/>
      <c r="N66" s="1431" t="str">
        <f>+MID(入力シート!$BI239,入力シート!BK$182,1)</f>
        <v/>
      </c>
      <c r="O66" s="1432"/>
      <c r="P66" s="1432" t="str">
        <f>+MID(入力シート!$BI239,入力シート!BM$182,1)</f>
        <v/>
      </c>
      <c r="Q66" s="1432"/>
      <c r="R66" s="1433" t="str">
        <f>+MID(入力シート!$BI239,入力シート!BO$182,1)</f>
        <v/>
      </c>
      <c r="S66" s="1434"/>
      <c r="T66" s="1429" t="str">
        <f>+MID(入力シート!$BI239,入力シート!BQ$182,1)</f>
        <v/>
      </c>
      <c r="U66" s="1430"/>
      <c r="V66" s="584" t="str">
        <f>+IF(入力シート!$Q239="","",MID(TEXT(入力シート!$Q239,"00000#"),入力シート!BI$183,1))</f>
        <v/>
      </c>
      <c r="W66" s="585" t="str">
        <f>+IF(入力シート!$Q239="","",MID(TEXT(入力シート!$Q239,"00000#"),入力シート!BJ$183,1))</f>
        <v/>
      </c>
      <c r="X66" s="585" t="str">
        <f>+IF(入力シート!$Q239="","",MID(TEXT(入力シート!$Q239,"00000#"),入力シート!BK$183,1))</f>
        <v/>
      </c>
      <c r="Y66" s="585" t="str">
        <f>+IF(入力シート!$Q239="","",MID(TEXT(入力シート!$Q239,"00000#"),入力シート!BL$183,1))</f>
        <v/>
      </c>
      <c r="Z66" s="585" t="str">
        <f>+IF(入力シート!$Q239="","",MID(TEXT(入力シート!$Q239,"00000#"),入力シート!BM$183,1))</f>
        <v/>
      </c>
      <c r="AA66" s="586" t="str">
        <f>+IF(入力シート!$Q239="","",MID(TEXT(入力シート!$Q239,"00000#"),入力シート!BN$183,1))</f>
        <v/>
      </c>
      <c r="AB66" s="1424" t="str">
        <f>+IF(入力シート!$S238="","",MID(入力シート!$S238,入力シート!CS$181,1))</f>
        <v/>
      </c>
      <c r="AC66" s="1421"/>
      <c r="AD66" s="1421" t="str">
        <f>+IF(入力シート!$S238="","",MID(入力シート!$S238,入力シート!CU$181,1))</f>
        <v/>
      </c>
      <c r="AE66" s="1421"/>
      <c r="AF66" s="1421" t="str">
        <f>+IF(入力シート!$S238="","",MID(入力シート!$S238,入力シート!CW$181,1))</f>
        <v/>
      </c>
      <c r="AG66" s="1421"/>
      <c r="AH66" s="1421" t="str">
        <f>+IF(入力シート!$S238="","",MID(入力シート!$S238,入力シート!CY$181,1))</f>
        <v/>
      </c>
      <c r="AI66" s="1421"/>
      <c r="AJ66" s="1421" t="str">
        <f>+IF(入力シート!$S238="","",MID(入力シート!$S238,入力シート!DA$181,1))</f>
        <v/>
      </c>
      <c r="AK66" s="1421"/>
      <c r="AL66" s="1421" t="str">
        <f>+IF(入力シート!$S238="","",MID(入力シート!$S238,入力シート!DC$181,1))</f>
        <v/>
      </c>
      <c r="AM66" s="1421"/>
      <c r="AN66" s="1421" t="str">
        <f>+IF(入力シート!$S238="","",MID(入力シート!$S238,入力シート!DE$181,1))</f>
        <v/>
      </c>
      <c r="AO66" s="1421"/>
      <c r="AP66" s="1421" t="str">
        <f>+IF(入力シート!$S238="","",MID(入力シート!$S238,入力シート!DG$181,1))</f>
        <v/>
      </c>
      <c r="AQ66" s="1421"/>
      <c r="AR66" s="1421" t="str">
        <f>+IF(入力シート!$S238="","",MID(入力シート!$S238,入力シート!DI$181,1))</f>
        <v/>
      </c>
      <c r="AS66" s="1421"/>
      <c r="AT66" s="1421" t="str">
        <f>+IF(入力シート!$S238="","",MID(入力シート!$S238,入力シート!DK$181,1))</f>
        <v/>
      </c>
      <c r="AU66" s="1421"/>
      <c r="AV66" s="1421" t="str">
        <f>+IF(入力シート!$S238="","",MID(入力シート!$S238,入力シート!DM$181,1))</f>
        <v/>
      </c>
      <c r="AW66" s="1421"/>
      <c r="AX66" s="1421" t="str">
        <f>+IF(入力シート!$S238="","",MID(入力シート!$S238,入力シート!DO$181,1))</f>
        <v/>
      </c>
      <c r="AY66" s="1421"/>
      <c r="AZ66" s="1421" t="str">
        <f>+IF(入力シート!$S238="","",MID(入力シート!$S238,入力シート!DQ$181,1))</f>
        <v/>
      </c>
      <c r="BA66" s="1421"/>
      <c r="BB66" s="1421" t="str">
        <f>+IF(入力シート!$S238="","",MID(入力シート!$S238,入力シート!DS$181,1))</f>
        <v/>
      </c>
      <c r="BC66" s="1421"/>
      <c r="BD66" s="1421" t="str">
        <f>+IF(入力シート!$S238="","",MID(入力シート!$S238,入力シート!DU$181,1))</f>
        <v/>
      </c>
      <c r="BE66" s="1421"/>
      <c r="BF66" s="1421" t="str">
        <f>+IF(入力シート!$S238="","",MID(入力シート!$S238,入力シート!DW$181,1))</f>
        <v/>
      </c>
      <c r="BG66" s="1421"/>
      <c r="BH66" s="1421" t="str">
        <f>+IF(入力シート!$S238="","",MID(入力シート!$S238,入力シート!DY$181,1))</f>
        <v/>
      </c>
      <c r="BI66" s="1421"/>
      <c r="BJ66" s="1422" t="str">
        <f>+IF(入力シート!$S238="","",MID(入力シート!$S238,入力シート!EA$181,1))</f>
        <v/>
      </c>
      <c r="BK66" s="1423"/>
      <c r="BL66" s="1417" t="str">
        <f>+IF(入力シート!$BJ238="","",MID(入力シート!$BJ238,入力シート!BI$181,1))</f>
        <v>　</v>
      </c>
      <c r="BM66" s="1418"/>
      <c r="BN66" s="1413" t="str">
        <f>+IF(入力シート!$BJ238="","",MID(入力シート!$BJ238,入力シート!BK$181,1))</f>
        <v/>
      </c>
      <c r="BO66" s="1414"/>
      <c r="BP66" s="1419" t="str">
        <f>+IF(入力シート!$BJ238="","",MID(入力シート!$BJ238,入力シート!BM$181,1))</f>
        <v/>
      </c>
      <c r="BQ66" s="1420"/>
      <c r="BR66" s="1413" t="str">
        <f>+IF(入力シート!$BJ238="","",MID(入力シート!$BJ238,入力シート!BO$181,1))</f>
        <v/>
      </c>
      <c r="BS66" s="1414"/>
      <c r="BT66" s="1413" t="str">
        <f>+IF(入力シート!$BJ238="","",MID(入力シート!$BJ238,入力シート!BQ$181,1))</f>
        <v/>
      </c>
      <c r="BU66" s="1414"/>
      <c r="BV66" s="1419" t="str">
        <f>+IF(入力シート!$BJ238="","",MID(入力シート!$BJ238,入力シート!BS$181,1))</f>
        <v/>
      </c>
      <c r="BW66" s="1420"/>
      <c r="BX66" s="1413" t="str">
        <f>+IF(入力シート!$BJ238="","",MID(入力シート!$BJ238,入力シート!BU$181,1))</f>
        <v/>
      </c>
      <c r="BY66" s="1414"/>
      <c r="BZ66" s="1413" t="str">
        <f>+IF(入力シート!$BJ238="","",MID(入力シート!$BJ238,入力シート!BW$181,1))</f>
        <v/>
      </c>
      <c r="CA66" s="1414"/>
      <c r="CB66" s="1413" t="str">
        <f>+IF(入力シート!$BJ238="","",MID(入力シート!$BJ238,入力シート!BY$181,1))</f>
        <v/>
      </c>
      <c r="CC66" s="1414"/>
      <c r="CD66" s="1413" t="str">
        <f>+IF(入力シート!$BJ238="","",MID(入力シート!$BJ238,入力シート!CA$181,1))</f>
        <v/>
      </c>
      <c r="CE66" s="1414"/>
      <c r="CF66" s="1413" t="str">
        <f>+IF(入力シート!$BJ238="","",MID(入力シート!$BJ238,入力シート!CC$181,1))</f>
        <v/>
      </c>
      <c r="CG66" s="1414"/>
      <c r="CH66" s="1415" t="str">
        <f>+IF(入力シート!$BJ238="","",MID(入力シート!$BJ238,入力シート!CE$181,1))</f>
        <v/>
      </c>
      <c r="CI66" s="1416"/>
      <c r="CJ66" s="1410" t="str">
        <f>+IF(入力シート!$AK238="","",MID(入力シート!$AK238,入力シート!BI$181,1))</f>
        <v/>
      </c>
      <c r="CK66" s="1411"/>
      <c r="CL66" s="1398" t="str">
        <f>+IF(入力シート!$AK238="","",MID(入力シート!$AK238,入力シート!BK$181,1))</f>
        <v/>
      </c>
      <c r="CM66" s="1412"/>
      <c r="CN66" s="1398" t="str">
        <f>+IF(入力シート!$AK238="","",MID(入力シート!$AK238,入力シート!BM$181,1))</f>
        <v/>
      </c>
      <c r="CO66" s="1412"/>
      <c r="CP66" s="1398" t="str">
        <f>+IF(入力シート!$AK238="","",MID(入力シート!$AK238,入力シート!BO$181,1))</f>
        <v/>
      </c>
      <c r="CQ66" s="1412"/>
      <c r="CR66" s="1398" t="str">
        <f>+IF(入力シート!$AK238="","",MID(入力シート!$AK238,入力シート!BQ$181,1))</f>
        <v/>
      </c>
      <c r="CS66" s="1412"/>
      <c r="CT66" s="1398" t="str">
        <f>+IF(入力シート!$AK238="","",MID(入力シート!$AK238,入力シート!BS$181,1))</f>
        <v/>
      </c>
      <c r="CU66" s="1412"/>
      <c r="CV66" s="1398" t="str">
        <f>+IF(入力シート!$AK238="","",MID(入力シート!$AK238,入力シート!BU$181,1))</f>
        <v/>
      </c>
      <c r="CW66" s="1399"/>
      <c r="DB66" s="436"/>
      <c r="DC66" s="436"/>
      <c r="DD66" s="436">
        <f>IF(ISERROR(VLOOKUP(AB66,'環境依存文字（電子入札利用不可）'!$A:$A,1,FALSE))=TRUE,IF(SUBSTITUTE(AB66,"　","")="",0,IF($CV$3&lt;=CODE(AB66),IF(AND($DB$3&lt;=CODE(AB66),CODE(AB66)&lt;=$DD$3),0,IF(AND($DG$3&lt;=CODE(AB66),CODE(AB66)&lt;=$DI$3),0,1)),0)),1)</f>
        <v>0</v>
      </c>
      <c r="DE66" s="436"/>
      <c r="DF66" s="436">
        <f>IF(ISERROR(VLOOKUP(AD66,'環境依存文字（電子入札利用不可）'!$A:$A,1,FALSE))=TRUE,IF(SUBSTITUTE(AD66,"　","")="",0,IF($CV$3&lt;=CODE(AD66),IF(AND($DB$3&lt;=CODE(AD66),CODE(AD66)&lt;=$DD$3),0,IF(AND($DG$3&lt;=CODE(AD66),CODE(AD66)&lt;=$DI$3),0,1)),0)),1)</f>
        <v>0</v>
      </c>
      <c r="DG66" s="436"/>
      <c r="DH66" s="436">
        <f>IF(ISERROR(VLOOKUP(AF66,'環境依存文字（電子入札利用不可）'!$A:$A,1,FALSE))=TRUE,IF(SUBSTITUTE(AF66,"　","")="",0,IF($CV$3&lt;=CODE(AF66),IF(AND($DB$3&lt;=CODE(AF66),CODE(AF66)&lt;=$DD$3),0,IF(AND($DG$3&lt;=CODE(AF66),CODE(AF66)&lt;=$DI$3),0,1)),0)),1)</f>
        <v>0</v>
      </c>
      <c r="DI66" s="436"/>
      <c r="DJ66" s="436">
        <f>IF(ISERROR(VLOOKUP(AH66,'環境依存文字（電子入札利用不可）'!$A:$A,1,FALSE))=TRUE,IF(SUBSTITUTE(AH66,"　","")="",0,IF($CV$3&lt;=CODE(AH66),IF(AND($DB$3&lt;=CODE(AH66),CODE(AH66)&lt;=$DD$3),0,IF(AND($DG$3&lt;=CODE(AH66),CODE(AH66)&lt;=$DI$3),0,1)),0)),1)</f>
        <v>0</v>
      </c>
      <c r="DK66" s="436"/>
      <c r="DL66" s="436">
        <f>IF(ISERROR(VLOOKUP(AJ66,'環境依存文字（電子入札利用不可）'!$A:$A,1,FALSE))=TRUE,IF(SUBSTITUTE(AJ66,"　","")="",0,IF($CV$3&lt;=CODE(AJ66),IF(AND($DB$3&lt;=CODE(AJ66),CODE(AJ66)&lt;=$DD$3),0,IF(AND($DG$3&lt;=CODE(AJ66),CODE(AJ66)&lt;=$DI$3),0,1)),0)),1)</f>
        <v>0</v>
      </c>
      <c r="DM66" s="436"/>
      <c r="DN66" s="436">
        <f>IF(ISERROR(VLOOKUP(AL66,'環境依存文字（電子入札利用不可）'!$A:$A,1,FALSE))=TRUE,IF(SUBSTITUTE(AL66,"　","")="",0,IF($CV$3&lt;=CODE(AL66),IF(AND($DB$3&lt;=CODE(AL66),CODE(AL66)&lt;=$DD$3),0,IF(AND($DG$3&lt;=CODE(AL66),CODE(AL66)&lt;=$DI$3),0,1)),0)),1)</f>
        <v>0</v>
      </c>
      <c r="DO66" s="436"/>
      <c r="DP66" s="436">
        <f>IF(ISERROR(VLOOKUP(AN66,'環境依存文字（電子入札利用不可）'!$A:$A,1,FALSE))=TRUE,IF(SUBSTITUTE(AN66,"　","")="",0,IF($CV$3&lt;=CODE(AN66),IF(AND($DB$3&lt;=CODE(AN66),CODE(AN66)&lt;=$DD$3),0,IF(AND($DG$3&lt;=CODE(AN66),CODE(AN66)&lt;=$DI$3),0,1)),0)),1)</f>
        <v>0</v>
      </c>
      <c r="DQ66" s="436"/>
      <c r="DR66" s="436">
        <f>IF(ISERROR(VLOOKUP(AP66,'環境依存文字（電子入札利用不可）'!$A:$A,1,FALSE))=TRUE,IF(SUBSTITUTE(AP66,"　","")="",0,IF($CV$3&lt;=CODE(AP66),IF(AND($DB$3&lt;=CODE(AP66),CODE(AP66)&lt;=$DD$3),0,IF(AND($DG$3&lt;=CODE(AP66),CODE(AP66)&lt;=$DI$3),0,1)),0)),1)</f>
        <v>0</v>
      </c>
      <c r="DS66" s="436"/>
      <c r="DT66" s="436">
        <f>IF(ISERROR(VLOOKUP(AR66,'環境依存文字（電子入札利用不可）'!$A:$A,1,FALSE))=TRUE,IF(SUBSTITUTE(AR66,"　","")="",0,IF($CV$3&lt;=CODE(AR66),IF(AND($DB$3&lt;=CODE(AR66),CODE(AR66)&lt;=$DD$3),0,IF(AND($DG$3&lt;=CODE(AR66),CODE(AR66)&lt;=$DI$3),0,1)),0)),1)</f>
        <v>0</v>
      </c>
      <c r="DU66" s="436"/>
      <c r="DV66" s="436">
        <f>IF(ISERROR(VLOOKUP(AT66,'環境依存文字（電子入札利用不可）'!$A:$A,1,FALSE))=TRUE,IF(SUBSTITUTE(AT66,"　","")="",0,IF($CV$3&lt;=CODE(AT66),IF(AND($DB$3&lt;=CODE(AT66),CODE(AT66)&lt;=$DD$3),0,IF(AND($DG$3&lt;=CODE(AT66),CODE(AT66)&lt;=$DI$3),0,1)),0)),1)</f>
        <v>0</v>
      </c>
      <c r="DW66" s="436"/>
      <c r="DX66" s="436">
        <f>IF(ISERROR(VLOOKUP(AV66,'環境依存文字（電子入札利用不可）'!$A:$A,1,FALSE))=TRUE,IF(SUBSTITUTE(AV66,"　","")="",0,IF($CV$3&lt;=CODE(AV66),IF(AND($DB$3&lt;=CODE(AV66),CODE(AV66)&lt;=$DD$3),0,IF(AND($DG$3&lt;=CODE(AV66),CODE(AV66)&lt;=$DI$3),0,1)),0)),1)</f>
        <v>0</v>
      </c>
      <c r="DY66" s="436"/>
      <c r="DZ66" s="436">
        <f>IF(ISERROR(VLOOKUP(AX66,'環境依存文字（電子入札利用不可）'!$A:$A,1,FALSE))=TRUE,IF(SUBSTITUTE(AX66,"　","")="",0,IF($CV$3&lt;=CODE(AX66),IF(AND($DB$3&lt;=CODE(AX66),CODE(AX66)&lt;=$DD$3),0,IF(AND($DG$3&lt;=CODE(AX66),CODE(AX66)&lt;=$DI$3),0,1)),0)),1)</f>
        <v>0</v>
      </c>
      <c r="EA66" s="436"/>
      <c r="EB66" s="436">
        <f>IF(ISERROR(VLOOKUP(AZ66,'環境依存文字（電子入札利用不可）'!$A:$A,1,FALSE))=TRUE,IF(SUBSTITUTE(AZ66,"　","")="",0,IF($CV$3&lt;=CODE(AZ66),IF(AND($DB$3&lt;=CODE(AZ66),CODE(AZ66)&lt;=$DD$3),0,IF(AND($DG$3&lt;=CODE(AZ66),CODE(AZ66)&lt;=$DI$3),0,1)),0)),1)</f>
        <v>0</v>
      </c>
      <c r="EC66" s="436"/>
      <c r="ED66" s="436">
        <f>IF(ISERROR(VLOOKUP(BB66,'環境依存文字（電子入札利用不可）'!$A:$A,1,FALSE))=TRUE,IF(SUBSTITUTE(BB66,"　","")="",0,IF($CV$3&lt;=CODE(BB66),IF(AND($DB$3&lt;=CODE(BB66),CODE(BB66)&lt;=$DD$3),0,IF(AND($DG$3&lt;=CODE(BB66),CODE(BB66)&lt;=$DI$3),0,1)),0)),1)</f>
        <v>0</v>
      </c>
      <c r="EE66" s="436"/>
      <c r="EF66" s="436">
        <f>IF(ISERROR(VLOOKUP(BD66,'環境依存文字（電子入札利用不可）'!$A:$A,1,FALSE))=TRUE,IF(SUBSTITUTE(BD66,"　","")="",0,IF($CV$3&lt;=CODE(BD66),IF(AND($DB$3&lt;=CODE(BD66),CODE(BD66)&lt;=$DD$3),0,IF(AND($DG$3&lt;=CODE(BD66),CODE(BD66)&lt;=$DI$3),0,1)),0)),1)</f>
        <v>0</v>
      </c>
      <c r="EG66" s="436"/>
      <c r="EH66" s="436">
        <f>IF(ISERROR(VLOOKUP(BF66,'環境依存文字（電子入札利用不可）'!$A:$A,1,FALSE))=TRUE,IF(SUBSTITUTE(BF66,"　","")="",0,IF($CV$3&lt;=CODE(BF66),IF(AND($DB$3&lt;=CODE(BF66),CODE(BF66)&lt;=$DD$3),0,IF(AND($DG$3&lt;=CODE(BF66),CODE(BF66)&lt;=$DI$3),0,1)),0)),1)</f>
        <v>0</v>
      </c>
      <c r="EI66" s="436"/>
      <c r="EJ66" s="436">
        <f>IF(ISERROR(VLOOKUP(BH66,'環境依存文字（電子入札利用不可）'!$A:$A,1,FALSE))=TRUE,IF(SUBSTITUTE(BH66,"　","")="",0,IF($CV$3&lt;=CODE(BH66),IF(AND($DB$3&lt;=CODE(BH66),CODE(BH66)&lt;=$DD$3),0,IF(AND($DG$3&lt;=CODE(BH66),CODE(BH66)&lt;=$DI$3),0,1)),0)),1)</f>
        <v>0</v>
      </c>
      <c r="EK66" s="436"/>
      <c r="EL66" s="436">
        <f>IF(ISERROR(VLOOKUP(BJ66,'環境依存文字（電子入札利用不可）'!$A:$A,1,FALSE))=TRUE,IF(SUBSTITUTE(BJ66,"　","")="",0,IF($CV$3&lt;=CODE(BJ66),IF(AND($DB$3&lt;=CODE(BJ66),CODE(BJ66)&lt;=$DD$3),0,IF(AND($DG$3&lt;=CODE(BJ66),CODE(BJ66)&lt;=$DI$3),0,1)),0)),1)</f>
        <v>0</v>
      </c>
      <c r="EM66" s="436"/>
      <c r="EN66" s="436">
        <f>IF(ISERROR(VLOOKUP(BL66,'環境依存文字（電子入札利用不可）'!$A:$A,1,FALSE))=TRUE,IF(SUBSTITUTE(BL66,"　","")="",0,IF($CV$3&lt;=CODE(BL66),IF(AND($DB$3&lt;=CODE(BL66),CODE(BL66)&lt;=$DD$3),0,IF(AND($DG$3&lt;=CODE(BL66),CODE(BL66)&lt;=$DI$3),0,1)),0)),1)</f>
        <v>0</v>
      </c>
      <c r="EO66" s="436"/>
      <c r="EP66" s="436">
        <f>IF(ISERROR(VLOOKUP(BN66,'環境依存文字（電子入札利用不可）'!$A:$A,1,FALSE))=TRUE,IF(SUBSTITUTE(BN66,"　","")="",0,IF($CV$3&lt;=CODE(BN66),IF(AND($DB$3&lt;=CODE(BN66),CODE(BN66)&lt;=$DD$3),0,IF(AND($DG$3&lt;=CODE(BN66),CODE(BN66)&lt;=$DI$3),0,1)),0)),1)</f>
        <v>0</v>
      </c>
      <c r="EQ66" s="436"/>
      <c r="ER66" s="436">
        <f>IF(ISERROR(VLOOKUP(BP66,'環境依存文字（電子入札利用不可）'!$A:$A,1,FALSE))=TRUE,IF(SUBSTITUTE(BP66,"　","")="",0,IF($CV$3&lt;=CODE(BP66),IF(AND($DB$3&lt;=CODE(BP66),CODE(BP66)&lt;=$DD$3),0,IF(AND($DG$3&lt;=CODE(BP66),CODE(BP66)&lt;=$DI$3),0,1)),0)),1)</f>
        <v>0</v>
      </c>
      <c r="ES66" s="436"/>
      <c r="ET66" s="436">
        <f>IF(ISERROR(VLOOKUP(BR66,'環境依存文字（電子入札利用不可）'!$A:$A,1,FALSE))=TRUE,IF(SUBSTITUTE(BR66,"　","")="",0,IF($CV$3&lt;=CODE(BR66),IF(AND($DB$3&lt;=CODE(BR66),CODE(BR66)&lt;=$DD$3),0,IF(AND($DG$3&lt;=CODE(BR66),CODE(BR66)&lt;=$DI$3),0,1)),0)),1)</f>
        <v>0</v>
      </c>
      <c r="EU66" s="436"/>
      <c r="EV66" s="436">
        <f>IF(ISERROR(VLOOKUP(BT66,'環境依存文字（電子入札利用不可）'!$A:$A,1,FALSE))=TRUE,IF(SUBSTITUTE(BT66,"　","")="",0,IF($CV$3&lt;=CODE(BT66),IF(AND($DB$3&lt;=CODE(BT66),CODE(BT66)&lt;=$DD$3),0,IF(AND($DG$3&lt;=CODE(BT66),CODE(BT66)&lt;=$DI$3),0,1)),0)),1)</f>
        <v>0</v>
      </c>
      <c r="EW66" s="436"/>
      <c r="EX66" s="436">
        <f>IF(ISERROR(VLOOKUP(BV66,'環境依存文字（電子入札利用不可）'!$A:$A,1,FALSE))=TRUE,IF(SUBSTITUTE(BV66,"　","")="",0,IF($CV$3&lt;=CODE(BV66),IF(AND($DB$3&lt;=CODE(BV66),CODE(BV66)&lt;=$DD$3),0,IF(AND($DG$3&lt;=CODE(BV66),CODE(BV66)&lt;=$DI$3),0,1)),0)),1)</f>
        <v>0</v>
      </c>
      <c r="EY66" s="436"/>
      <c r="EZ66" s="436">
        <f>IF(ISERROR(VLOOKUP(BX66,'環境依存文字（電子入札利用不可）'!$A:$A,1,FALSE))=TRUE,IF(SUBSTITUTE(BX66,"　","")="",0,IF($CV$3&lt;=CODE(BX66),IF(AND($DB$3&lt;=CODE(BX66),CODE(BX66)&lt;=$DD$3),0,IF(AND($DG$3&lt;=CODE(BX66),CODE(BX66)&lt;=$DI$3),0,1)),0)),1)</f>
        <v>0</v>
      </c>
      <c r="FA66" s="436"/>
      <c r="FB66" s="436">
        <f>IF(ISERROR(VLOOKUP(BZ66,'環境依存文字（電子入札利用不可）'!$A:$A,1,FALSE))=TRUE,IF(SUBSTITUTE(BZ66,"　","")="",0,IF($CV$3&lt;=CODE(BZ66),IF(AND($DB$3&lt;=CODE(BZ66),CODE(BZ66)&lt;=$DD$3),0,IF(AND($DG$3&lt;=CODE(BZ66),CODE(BZ66)&lt;=$DI$3),0,1)),0)),1)</f>
        <v>0</v>
      </c>
      <c r="FC66" s="436"/>
      <c r="FD66" s="436">
        <f>IF(ISERROR(VLOOKUP(CB66,'環境依存文字（電子入札利用不可）'!$A:$A,1,FALSE))=TRUE,IF(SUBSTITUTE(CB66,"　","")="",0,IF($CV$3&lt;=CODE(CB66),IF(AND($DB$3&lt;=CODE(CB66),CODE(CB66)&lt;=$DD$3),0,IF(AND($DG$3&lt;=CODE(CB66),CODE(CB66)&lt;=$DI$3),0,1)),0)),1)</f>
        <v>0</v>
      </c>
      <c r="FE66" s="436"/>
      <c r="FF66" s="436">
        <f>IF(ISERROR(VLOOKUP(CD66,'環境依存文字（電子入札利用不可）'!$A:$A,1,FALSE))=TRUE,IF(SUBSTITUTE(CD66,"　","")="",0,IF($CV$3&lt;=CODE(CD66),IF(AND($DB$3&lt;=CODE(CD66),CODE(CD66)&lt;=$DD$3),0,IF(AND($DG$3&lt;=CODE(CD66),CODE(CD66)&lt;=$DI$3),0,1)),0)),1)</f>
        <v>0</v>
      </c>
      <c r="FG66" s="436"/>
      <c r="FH66" s="436">
        <f>IF(ISERROR(VLOOKUP(CF66,'環境依存文字（電子入札利用不可）'!$A:$A,1,FALSE))=TRUE,IF(SUBSTITUTE(CF66,"　","")="",0,IF($CV$3&lt;=CODE(CF66),IF(AND($DB$3&lt;=CODE(CF66),CODE(CF66)&lt;=$DD$3),0,IF(AND($DG$3&lt;=CODE(CF66),CODE(CF66)&lt;=$DI$3),0,1)),0)),1)</f>
        <v>0</v>
      </c>
      <c r="FI66" s="436"/>
      <c r="FJ66" s="436">
        <f>IF(ISERROR(VLOOKUP(CH66,'環境依存文字（電子入札利用不可）'!$A:$A,1,FALSE))=TRUE,IF(SUBSTITUTE(CH66,"　","")="",0,IF($CV$3&lt;=CODE(CH66),IF(AND($DB$3&lt;=CODE(CH66),CODE(CH66)&lt;=$DD$3),0,IF(AND($DG$3&lt;=CODE(CH66),CODE(CH66)&lt;=$DI$3),0,1)),0)),1)</f>
        <v>0</v>
      </c>
      <c r="FK66" s="436"/>
      <c r="FL66" s="436">
        <f>IF(ISERROR(VLOOKUP(CJ66,'環境依存文字（電子入札利用不可）'!$A:$A,1,FALSE))=TRUE,IF(SUBSTITUTE(CJ66,"　","")="",0,IF($CV$3&lt;=CODE(CJ66),IF(AND($DB$3&lt;=CODE(CJ66),CODE(CJ66)&lt;=$DD$3),0,IF(AND($DG$3&lt;=CODE(CJ66),CODE(CJ66)&lt;=$DI$3),0,1)),0)),1)</f>
        <v>0</v>
      </c>
      <c r="FM66" s="436"/>
      <c r="FN66" s="436">
        <f>IF(ISERROR(VLOOKUP(CL66,'環境依存文字（電子入札利用不可）'!$A:$A,1,FALSE))=TRUE,IF(SUBSTITUTE(CL66,"　","")="",0,IF($CV$3&lt;=CODE(CL66),IF(AND($DB$3&lt;=CODE(CL66),CODE(CL66)&lt;=$DD$3),0,IF(AND($DG$3&lt;=CODE(CL66),CODE(CL66)&lt;=$DI$3),0,1)),0)),1)</f>
        <v>0</v>
      </c>
      <c r="FO66" s="436"/>
      <c r="FP66" s="436">
        <f>IF(ISERROR(VLOOKUP(CN66,'環境依存文字（電子入札利用不可）'!$A:$A,1,FALSE))=TRUE,IF(SUBSTITUTE(CN66,"　","")="",0,IF($CV$3&lt;=CODE(CN66),IF(AND($DB$3&lt;=CODE(CN66),CODE(CN66)&lt;=$DD$3),0,IF(AND($DG$3&lt;=CODE(CN66),CODE(CN66)&lt;=$DI$3),0,1)),0)),1)</f>
        <v>0</v>
      </c>
      <c r="FR66" s="436">
        <f>IF(ISERROR(VLOOKUP(CP66,'環境依存文字（電子入札利用不可）'!$A:$A,1,FALSE))=TRUE,IF(SUBSTITUTE(CP66,"　","")="",0,IF($CV$3&lt;=CODE(CP66),IF(AND($DB$3&lt;=CODE(CP66),CODE(CP66)&lt;=$DD$3),0,IF(AND($DG$3&lt;=CODE(CP66),CODE(CP66)&lt;=$DI$3),0,1)),0)),1)</f>
        <v>0</v>
      </c>
      <c r="FT66" s="436">
        <f>IF(ISERROR(VLOOKUP(CR66,'環境依存文字（電子入札利用不可）'!$A:$A,1,FALSE))=TRUE,IF(SUBSTITUTE(CR66,"　","")="",0,IF($CV$3&lt;=CODE(CR66),IF(AND($DB$3&lt;=CODE(CR66),CODE(CR66)&lt;=$DD$3),0,IF(AND($DG$3&lt;=CODE(CR66),CODE(CR66)&lt;=$DI$3),0,1)),0)),1)</f>
        <v>0</v>
      </c>
      <c r="FV66" s="436">
        <f>IF(ISERROR(VLOOKUP(CT66,'環境依存文字（電子入札利用不可）'!$A:$A,1,FALSE))=TRUE,IF(SUBSTITUTE(CT66,"　","")="",0,IF($CV$3&lt;=CODE(CT66),IF(AND($DB$3&lt;=CODE(CT66),CODE(CT66)&lt;=$DD$3),0,IF(AND($DG$3&lt;=CODE(CT66),CODE(CT66)&lt;=$DI$3),0,1)),0)),1)</f>
        <v>0</v>
      </c>
      <c r="FX66" s="436">
        <f>IF(ISERROR(VLOOKUP(CV66,'環境依存文字（電子入札利用不可）'!$A:$A,1,FALSE))=TRUE,IF(SUBSTITUTE(CV66,"　","")="",0,IF($CV$3&lt;=CODE(CV66),IF(AND($DB$3&lt;=CODE(CV66),CODE(CV66)&lt;=$DD$3),0,IF(AND($DG$3&lt;=CODE(CV66),CODE(CV66)&lt;=$DI$3),0,1)),0)),1)</f>
        <v>0</v>
      </c>
    </row>
    <row r="67" spans="1:180" s="436" customFormat="1" ht="23.25" customHeight="1">
      <c r="B67" s="1450">
        <v>9</v>
      </c>
      <c r="C67" s="1452" t="str">
        <f>+IF(入力シート!F240="","",入力シート!F240)</f>
        <v/>
      </c>
      <c r="D67" s="1452"/>
      <c r="E67" s="1452"/>
      <c r="F67" s="1452"/>
      <c r="G67" s="1452"/>
      <c r="H67" s="1452"/>
      <c r="I67" s="1452"/>
      <c r="J67" s="1452"/>
      <c r="K67" s="361" t="str">
        <f>+IF(入力シート!J240="","",入力シート!J240)</f>
        <v/>
      </c>
      <c r="L67" s="1453" t="str">
        <f>+MID(入力シート!$BI240,入力シート!BI$182,1)</f>
        <v/>
      </c>
      <c r="M67" s="1454"/>
      <c r="N67" s="1455" t="str">
        <f>+MID(入力シート!$BI240,入力シート!BK$182,1)</f>
        <v/>
      </c>
      <c r="O67" s="1456"/>
      <c r="P67" s="1457" t="str">
        <f>+MID(入力シート!$BI240,入力シート!BM$182,1)</f>
        <v/>
      </c>
      <c r="Q67" s="1457"/>
      <c r="R67" s="1448" t="str">
        <f>+MID(入力シート!$BI240,入力シート!BO$182,1)</f>
        <v/>
      </c>
      <c r="S67" s="1448"/>
      <c r="T67" s="1447" t="str">
        <f>+MID(入力シート!$BI240,入力シート!BQ$182,1)</f>
        <v/>
      </c>
      <c r="U67" s="1448"/>
      <c r="V67" s="587" t="str">
        <f>+IF(入力シート!$Q240="","",MID(TEXT(入力シート!$Q240,"00000#"),入力シート!BI$183,1))</f>
        <v/>
      </c>
      <c r="W67" s="579" t="str">
        <f>+IF(入力シート!$Q240="","",MID(TEXT(入力シート!$Q240,"00000#"),入力シート!BJ$183,1))</f>
        <v/>
      </c>
      <c r="X67" s="579" t="str">
        <f>+IF(入力シート!$Q240="","",MID(TEXT(入力シート!$Q240,"00000#"),入力シート!BK$183,1))</f>
        <v/>
      </c>
      <c r="Y67" s="579" t="str">
        <f>+IF(入力シート!$Q240="","",MID(TEXT(入力シート!$Q240,"00000#"),入力シート!BL$183,1))</f>
        <v/>
      </c>
      <c r="Z67" s="579" t="str">
        <f>+IF(入力シート!$Q240="","",MID(TEXT(入力シート!$Q240,"00000#"),入力シート!BM$183,1))</f>
        <v/>
      </c>
      <c r="AA67" s="580" t="str">
        <f>+IF(入力シート!$Q240="","",MID(TEXT(入力シート!$Q240,"00000#"),入力シート!BN$183,1))</f>
        <v/>
      </c>
      <c r="AB67" s="1449" t="str">
        <f>+IF(入力シート!$S240="","",MID(入力シート!$S240,入力シート!BI$181,1))</f>
        <v/>
      </c>
      <c r="AC67" s="1446"/>
      <c r="AD67" s="1446" t="str">
        <f>+IF(入力シート!$S240="","",MID(入力シート!$S240,入力シート!BK$181,1))</f>
        <v/>
      </c>
      <c r="AE67" s="1446"/>
      <c r="AF67" s="1446" t="str">
        <f>+IF(入力シート!$S240="","",MID(入力シート!$S240,入力シート!BM$181,1))</f>
        <v/>
      </c>
      <c r="AG67" s="1446"/>
      <c r="AH67" s="1446" t="str">
        <f>+IF(入力シート!$S240="","",MID(入力シート!$S240,入力シート!BO$181,1))</f>
        <v/>
      </c>
      <c r="AI67" s="1446"/>
      <c r="AJ67" s="1446" t="str">
        <f>+IF(入力シート!$S240="","",MID(入力シート!$S240,入力シート!BQ$181,1))</f>
        <v/>
      </c>
      <c r="AK67" s="1446"/>
      <c r="AL67" s="1446" t="str">
        <f>+IF(入力シート!$S240="","",MID(入力シート!$S240,入力シート!BS$181,1))</f>
        <v/>
      </c>
      <c r="AM67" s="1446"/>
      <c r="AN67" s="1446" t="str">
        <f>+IF(入力シート!$S240="","",MID(入力シート!$S240,入力シート!BU$181,1))</f>
        <v/>
      </c>
      <c r="AO67" s="1446"/>
      <c r="AP67" s="1446" t="str">
        <f>+IF(入力シート!$S240="","",MID(入力シート!$S240,入力シート!BW$181,1))</f>
        <v/>
      </c>
      <c r="AQ67" s="1446"/>
      <c r="AR67" s="1446" t="str">
        <f>+IF(入力シート!$S240="","",MID(入力シート!$S240,入力シート!BY$181,1))</f>
        <v/>
      </c>
      <c r="AS67" s="1446"/>
      <c r="AT67" s="1446" t="str">
        <f>+IF(入力シート!$S240="","",MID(入力シート!$S240,入力シート!CA$181,1))</f>
        <v/>
      </c>
      <c r="AU67" s="1446"/>
      <c r="AV67" s="1446" t="str">
        <f>+IF(入力シート!$S240="","",MID(入力シート!$S240,入力シート!CC$181,1))</f>
        <v/>
      </c>
      <c r="AW67" s="1446"/>
      <c r="AX67" s="1446" t="str">
        <f>+IF(入力シート!$S240="","",MID(入力シート!$S240,入力シート!CE$181,1))</f>
        <v/>
      </c>
      <c r="AY67" s="1446"/>
      <c r="AZ67" s="1446" t="str">
        <f>+IF(入力シート!$S240="","",MID(入力シート!$S240,入力シート!CG$181,1))</f>
        <v/>
      </c>
      <c r="BA67" s="1446"/>
      <c r="BB67" s="1446" t="str">
        <f>+IF(入力シート!$S240="","",MID(入力シート!$S240,入力シート!CI$181,1))</f>
        <v/>
      </c>
      <c r="BC67" s="1446"/>
      <c r="BD67" s="1446" t="str">
        <f>+IF(入力シート!$S240="","",MID(入力シート!$S240,入力シート!CK$181,1))</f>
        <v/>
      </c>
      <c r="BE67" s="1446"/>
      <c r="BF67" s="1446" t="str">
        <f>+IF(入力シート!$S240="","",MID(入力シート!$S240,入力シート!CM$181,1))</f>
        <v/>
      </c>
      <c r="BG67" s="1446"/>
      <c r="BH67" s="1446" t="str">
        <f>+IF(入力シート!$S240="","",MID(入力シート!$S240,入力シート!CO$181,1))</f>
        <v/>
      </c>
      <c r="BI67" s="1446"/>
      <c r="BJ67" s="1442" t="str">
        <f>+IF(入力シート!$S240="","",MID(入力シート!$S240,入力シート!CQ$181,1))</f>
        <v/>
      </c>
      <c r="BK67" s="1443"/>
      <c r="BL67" s="581" t="str">
        <f>+IF(入力シート!$AO240="","",MID(TEXT(入力シート!$AO240,"00#"),入力シート!BI$183,1))</f>
        <v/>
      </c>
      <c r="BM67" s="582" t="str">
        <f>+IF(入力シート!$AO240="","",MID(TEXT(入力シート!$AO240,"00#"),入力シート!BJ$183,1))</f>
        <v/>
      </c>
      <c r="BN67" s="582" t="str">
        <f>+IF(入力シート!$AO240="","",MID(TEXT(入力シート!$AO240,"00#"),入力シート!BK$183,1))</f>
        <v/>
      </c>
      <c r="BO67" s="583" t="s">
        <v>34</v>
      </c>
      <c r="BP67" s="582" t="str">
        <f>+IF(入力シート!$AR240="","",MID(TEXT(入力シート!$AR240,"000#"),入力シート!BI$183,1))</f>
        <v/>
      </c>
      <c r="BQ67" s="582" t="str">
        <f>+IF(入力シート!$AR240="","",MID(TEXT(入力シート!$AR240,"000#"),入力シート!BJ$183,1))</f>
        <v/>
      </c>
      <c r="BR67" s="582" t="str">
        <f>+IF(入力シート!$AR240="","",MID(TEXT(入力シート!$AR240,"000#"),入力シート!BK$183,1))</f>
        <v/>
      </c>
      <c r="BS67" s="582" t="str">
        <f>+IF(入力シート!$AR240="","",MID(TEXT(入力シート!$AR240,"000#"),入力シート!BL$183,1))</f>
        <v/>
      </c>
      <c r="BT67" s="1444" t="str">
        <f>+IF(入力シート!$AT240="","",MID(入力シート!$AT240,入力シート!BI$181,1))</f>
        <v/>
      </c>
      <c r="BU67" s="1445"/>
      <c r="BV67" s="1435" t="str">
        <f>+IF(入力シート!$AT240="","",MID(入力シート!$AT240,入力シート!BK$181,1))</f>
        <v/>
      </c>
      <c r="BW67" s="1436"/>
      <c r="BX67" s="1435" t="str">
        <f>+IF(入力シート!$AT240="","",MID(入力シート!$AT240,入力シート!BM$181,1))</f>
        <v/>
      </c>
      <c r="BY67" s="1436"/>
      <c r="BZ67" s="1437" t="str">
        <f>+IF(入力シート!$AT240="","",MID(入力シート!$AT240,入力シート!BO$181,1))</f>
        <v/>
      </c>
      <c r="CA67" s="1438"/>
      <c r="CB67" s="1435" t="str">
        <f>+IF(入力シート!$AT240="","",MID(入力シート!$AT240,入力シート!BQ$181,1))</f>
        <v/>
      </c>
      <c r="CC67" s="1436"/>
      <c r="CD67" s="1435" t="str">
        <f>+IF(入力シート!$AT240="","",MID(入力シート!$AT240,入力シート!BS$181,1))</f>
        <v/>
      </c>
      <c r="CE67" s="1436"/>
      <c r="CF67" s="1437" t="str">
        <f>+IF(入力シート!$AT240="","",MID(入力シート!$AT240,入力シート!BU$181,1))</f>
        <v/>
      </c>
      <c r="CG67" s="1438"/>
      <c r="CH67" s="1435" t="str">
        <f>+IF(入力シート!$AT240="","",MID(入力シート!$AT240,入力シート!BW$181,1))</f>
        <v/>
      </c>
      <c r="CI67" s="1439"/>
      <c r="CJ67" s="1440" t="str">
        <f>+IF(入力シート!$AG240="","",MID(入力シート!$AG240,入力シート!BI$181,1))</f>
        <v/>
      </c>
      <c r="CK67" s="1441"/>
      <c r="CL67" s="1425" t="str">
        <f>+IF(入力シート!$AG240="","",MID(入力シート!$AG240,入力シート!BK$181,1))</f>
        <v/>
      </c>
      <c r="CM67" s="1426"/>
      <c r="CN67" s="1425" t="str">
        <f>+IF(入力シート!$AG240="","",MID(入力シート!$AG240,入力シート!BM$181,1))</f>
        <v/>
      </c>
      <c r="CO67" s="1426"/>
      <c r="CP67" s="1425" t="str">
        <f>+IF(入力シート!$AG240="","",MID(入力シート!$AG240,入力シート!BO$181,1))</f>
        <v/>
      </c>
      <c r="CQ67" s="1426"/>
      <c r="CR67" s="1425" t="str">
        <f>+IF(入力シート!$AG240="","",MID(入力シート!$AG240,入力シート!BQ$181,1))</f>
        <v/>
      </c>
      <c r="CS67" s="1426"/>
      <c r="CT67" s="1425" t="str">
        <f>+IF(入力シート!$AG240="","",MID(入力シート!$AG240,入力シート!BS$181,1))</f>
        <v/>
      </c>
      <c r="CU67" s="1426"/>
      <c r="CV67" s="1425" t="str">
        <f>+IF(入力シート!$AG240="","",MID(入力シート!$AG240,入力シート!BU$181,1))</f>
        <v/>
      </c>
      <c r="CW67" s="1427"/>
      <c r="CX67" s="606"/>
      <c r="CY67" s="606"/>
      <c r="CZ67" s="606"/>
      <c r="DA67" s="606"/>
      <c r="DB67" s="643">
        <f>+SUM(DD67:FX68)</f>
        <v>0</v>
      </c>
      <c r="DD67" s="436">
        <f>IF(ISERROR(VLOOKUP(AB67,'環境依存文字（電子入札利用不可）'!$A:$A,1,FALSE))=TRUE,IF(SUBSTITUTE(AB67,"　","")="",0,IF($CV$3&lt;=CODE(AB67),IF(AND($DB$3&lt;=CODE(AB67),CODE(AB67)&lt;=$DD$3),0,IF(AND($DG$3&lt;=CODE(AB67),CODE(AB67)&lt;=$DI$3),0,1)),0)),1)</f>
        <v>0</v>
      </c>
      <c r="DF67" s="436">
        <f>IF(ISERROR(VLOOKUP(AD67,'環境依存文字（電子入札利用不可）'!$A:$A,1,FALSE))=TRUE,IF(SUBSTITUTE(AD67,"　","")="",0,IF($CV$3&lt;=CODE(AD67),IF(AND($DB$3&lt;=CODE(AD67),CODE(AD67)&lt;=$DD$3),0,IF(AND($DG$3&lt;=CODE(AD67),CODE(AD67)&lt;=$DI$3),0,1)),0)),1)</f>
        <v>0</v>
      </c>
      <c r="DH67" s="436">
        <f>IF(ISERROR(VLOOKUP(AF67,'環境依存文字（電子入札利用不可）'!$A:$A,1,FALSE))=TRUE,IF(SUBSTITUTE(AF67,"　","")="",0,IF($CV$3&lt;=CODE(AF67),IF(AND($DB$3&lt;=CODE(AF67),CODE(AF67)&lt;=$DD$3),0,IF(AND($DG$3&lt;=CODE(AF67),CODE(AF67)&lt;=$DI$3),0,1)),0)),1)</f>
        <v>0</v>
      </c>
      <c r="DJ67" s="436">
        <f>IF(ISERROR(VLOOKUP(AH67,'環境依存文字（電子入札利用不可）'!$A:$A,1,FALSE))=TRUE,IF(SUBSTITUTE(AH67,"　","")="",0,IF($CV$3&lt;=CODE(AH67),IF(AND($DB$3&lt;=CODE(AH67),CODE(AH67)&lt;=$DD$3),0,IF(AND($DG$3&lt;=CODE(AH67),CODE(AH67)&lt;=$DI$3),0,1)),0)),1)</f>
        <v>0</v>
      </c>
      <c r="DL67" s="436">
        <f>IF(ISERROR(VLOOKUP(AJ67,'環境依存文字（電子入札利用不可）'!$A:$A,1,FALSE))=TRUE,IF(SUBSTITUTE(AJ67,"　","")="",0,IF($CV$3&lt;=CODE(AJ67),IF(AND($DB$3&lt;=CODE(AJ67),CODE(AJ67)&lt;=$DD$3),0,IF(AND($DG$3&lt;=CODE(AJ67),CODE(AJ67)&lt;=$DI$3),0,1)),0)),1)</f>
        <v>0</v>
      </c>
      <c r="DN67" s="436">
        <f>IF(ISERROR(VLOOKUP(AL67,'環境依存文字（電子入札利用不可）'!$A:$A,1,FALSE))=TRUE,IF(SUBSTITUTE(AL67,"　","")="",0,IF($CV$3&lt;=CODE(AL67),IF(AND($DB$3&lt;=CODE(AL67),CODE(AL67)&lt;=$DD$3),0,IF(AND($DG$3&lt;=CODE(AL67),CODE(AL67)&lt;=$DI$3),0,1)),0)),1)</f>
        <v>0</v>
      </c>
      <c r="DP67" s="436">
        <f>IF(ISERROR(VLOOKUP(AN67,'環境依存文字（電子入札利用不可）'!$A:$A,1,FALSE))=TRUE,IF(SUBSTITUTE(AN67,"　","")="",0,IF($CV$3&lt;=CODE(AN67),IF(AND($DB$3&lt;=CODE(AN67),CODE(AN67)&lt;=$DD$3),0,IF(AND($DG$3&lt;=CODE(AN67),CODE(AN67)&lt;=$DI$3),0,1)),0)),1)</f>
        <v>0</v>
      </c>
      <c r="DR67" s="436">
        <f>IF(ISERROR(VLOOKUP(AP67,'環境依存文字（電子入札利用不可）'!$A:$A,1,FALSE))=TRUE,IF(SUBSTITUTE(AP67,"　","")="",0,IF($CV$3&lt;=CODE(AP67),IF(AND($DB$3&lt;=CODE(AP67),CODE(AP67)&lt;=$DD$3),0,IF(AND($DG$3&lt;=CODE(AP67),CODE(AP67)&lt;=$DI$3),0,1)),0)),1)</f>
        <v>0</v>
      </c>
      <c r="DT67" s="436">
        <f>IF(ISERROR(VLOOKUP(AR67,'環境依存文字（電子入札利用不可）'!$A:$A,1,FALSE))=TRUE,IF(SUBSTITUTE(AR67,"　","")="",0,IF($CV$3&lt;=CODE(AR67),IF(AND($DB$3&lt;=CODE(AR67),CODE(AR67)&lt;=$DD$3),0,IF(AND($DG$3&lt;=CODE(AR67),CODE(AR67)&lt;=$DI$3),0,1)),0)),1)</f>
        <v>0</v>
      </c>
      <c r="DV67" s="436">
        <f>IF(ISERROR(VLOOKUP(AT67,'環境依存文字（電子入札利用不可）'!$A:$A,1,FALSE))=TRUE,IF(SUBSTITUTE(AT67,"　","")="",0,IF($CV$3&lt;=CODE(AT67),IF(AND($DB$3&lt;=CODE(AT67),CODE(AT67)&lt;=$DD$3),0,IF(AND($DG$3&lt;=CODE(AT67),CODE(AT67)&lt;=$DI$3),0,1)),0)),1)</f>
        <v>0</v>
      </c>
      <c r="DX67" s="436">
        <f>IF(ISERROR(VLOOKUP(AV67,'環境依存文字（電子入札利用不可）'!$A:$A,1,FALSE))=TRUE,IF(SUBSTITUTE(AV67,"　","")="",0,IF($CV$3&lt;=CODE(AV67),IF(AND($DB$3&lt;=CODE(AV67),CODE(AV67)&lt;=$DD$3),0,IF(AND($DG$3&lt;=CODE(AV67),CODE(AV67)&lt;=$DI$3),0,1)),0)),1)</f>
        <v>0</v>
      </c>
      <c r="DZ67" s="436">
        <f>IF(ISERROR(VLOOKUP(AX67,'環境依存文字（電子入札利用不可）'!$A:$A,1,FALSE))=TRUE,IF(SUBSTITUTE(AX67,"　","")="",0,IF($CV$3&lt;=CODE(AX67),IF(AND($DB$3&lt;=CODE(AX67),CODE(AX67)&lt;=$DD$3),0,IF(AND($DG$3&lt;=CODE(AX67),CODE(AX67)&lt;=$DI$3),0,1)),0)),1)</f>
        <v>0</v>
      </c>
      <c r="EB67" s="436">
        <f>IF(ISERROR(VLOOKUP(AZ67,'環境依存文字（電子入札利用不可）'!$A:$A,1,FALSE))=TRUE,IF(SUBSTITUTE(AZ67,"　","")="",0,IF($CV$3&lt;=CODE(AZ67),IF(AND($DB$3&lt;=CODE(AZ67),CODE(AZ67)&lt;=$DD$3),0,IF(AND($DG$3&lt;=CODE(AZ67),CODE(AZ67)&lt;=$DI$3),0,1)),0)),1)</f>
        <v>0</v>
      </c>
      <c r="ED67" s="436">
        <f>IF(ISERROR(VLOOKUP(BB67,'環境依存文字（電子入札利用不可）'!$A:$A,1,FALSE))=TRUE,IF(SUBSTITUTE(BB67,"　","")="",0,IF($CV$3&lt;=CODE(BB67),IF(AND($DB$3&lt;=CODE(BB67),CODE(BB67)&lt;=$DD$3),0,IF(AND($DG$3&lt;=CODE(BB67),CODE(BB67)&lt;=$DI$3),0,1)),0)),1)</f>
        <v>0</v>
      </c>
      <c r="EF67" s="436">
        <f>IF(ISERROR(VLOOKUP(BD67,'環境依存文字（電子入札利用不可）'!$A:$A,1,FALSE))=TRUE,IF(SUBSTITUTE(BD67,"　","")="",0,IF($CV$3&lt;=CODE(BD67),IF(AND($DB$3&lt;=CODE(BD67),CODE(BD67)&lt;=$DD$3),0,IF(AND($DG$3&lt;=CODE(BD67),CODE(BD67)&lt;=$DI$3),0,1)),0)),1)</f>
        <v>0</v>
      </c>
      <c r="EH67" s="436">
        <f>IF(ISERROR(VLOOKUP(BF67,'環境依存文字（電子入札利用不可）'!$A:$A,1,FALSE))=TRUE,IF(SUBSTITUTE(BF67,"　","")="",0,IF($CV$3&lt;=CODE(BF67),IF(AND($DB$3&lt;=CODE(BF67),CODE(BF67)&lt;=$DD$3),0,IF(AND($DG$3&lt;=CODE(BF67),CODE(BF67)&lt;=$DI$3),0,1)),0)),1)</f>
        <v>0</v>
      </c>
      <c r="EJ67" s="436">
        <f>IF(ISERROR(VLOOKUP(BH67,'環境依存文字（電子入札利用不可）'!$A:$A,1,FALSE))=TRUE,IF(SUBSTITUTE(BH67,"　","")="",0,IF($CV$3&lt;=CODE(BH67),IF(AND($DB$3&lt;=CODE(BH67),CODE(BH67)&lt;=$DD$3),0,IF(AND($DG$3&lt;=CODE(BH67),CODE(BH67)&lt;=$DI$3),0,1)),0)),1)</f>
        <v>0</v>
      </c>
      <c r="EL67" s="436">
        <f>IF(ISERROR(VLOOKUP(BJ67,'環境依存文字（電子入札利用不可）'!$A:$A,1,FALSE))=TRUE,IF(SUBSTITUTE(BJ67,"　","")="",0,IF($CV$3&lt;=CODE(BJ67),IF(AND($DB$3&lt;=CODE(BJ67),CODE(BJ67)&lt;=$DD$3),0,IF(AND($DG$3&lt;=CODE(BJ67),CODE(BJ67)&lt;=$DI$3),0,1)),0)),1)</f>
        <v>0</v>
      </c>
      <c r="EN67" s="436">
        <f>IF(ISERROR(VLOOKUP(BT67,'環境依存文字（電子入札利用不可）'!$A:$A,1,FALSE))=TRUE,IF(SUBSTITUTE(BT67,"　","")="",0,IF($CV$3&lt;=CODE(BT67),IF(AND($DB$3&lt;=CODE(BT67),CODE(BT67)&lt;=$DD$3),0,IF(AND($DG$3&lt;=CODE(BT67),CODE(BT67)&lt;=$DI$3),0,1)),0)),1)</f>
        <v>0</v>
      </c>
      <c r="EP67" s="436">
        <f>IF(ISERROR(VLOOKUP(BV67,'環境依存文字（電子入札利用不可）'!$A:$A,1,FALSE))=TRUE,IF(SUBSTITUTE(BV67,"　","")="",0,IF($CV$3&lt;=CODE(BV67),IF(AND($DB$3&lt;=CODE(BV67),CODE(BV67)&lt;=$DD$3),0,IF(AND($DG$3&lt;=CODE(BV67),CODE(BV67)&lt;=$DI$3),0,1)),0)),1)</f>
        <v>0</v>
      </c>
      <c r="ER67" s="436">
        <f>IF(ISERROR(VLOOKUP(BX67,'環境依存文字（電子入札利用不可）'!$A:$A,1,FALSE))=TRUE,IF(SUBSTITUTE(BX67,"　","")="",0,IF($CV$3&lt;=CODE(BX67),IF(AND($DB$3&lt;=CODE(BX67),CODE(BX67)&lt;=$DD$3),0,IF(AND($DG$3&lt;=CODE(BX67),CODE(BX67)&lt;=$DI$3),0,1)),0)),1)</f>
        <v>0</v>
      </c>
      <c r="ET67" s="436">
        <f>IF(ISERROR(VLOOKUP(BZ67,'環境依存文字（電子入札利用不可）'!$A:$A,1,FALSE))=TRUE,IF(SUBSTITUTE(BZ67,"　","")="",0,IF($CV$3&lt;=CODE(BZ67),IF(AND($DB$3&lt;=CODE(BZ67),CODE(BZ67)&lt;=$DD$3),0,IF(AND($DG$3&lt;=CODE(BZ67),CODE(BZ67)&lt;=$DI$3),0,1)),0)),1)</f>
        <v>0</v>
      </c>
      <c r="EV67" s="436">
        <f>IF(ISERROR(VLOOKUP(CB67,'環境依存文字（電子入札利用不可）'!$A:$A,1,FALSE))=TRUE,IF(SUBSTITUTE(CB67,"　","")="",0,IF($CV$3&lt;=CODE(CB67),IF(AND($DB$3&lt;=CODE(CB67),CODE(CB67)&lt;=$DD$3),0,IF(AND($DG$3&lt;=CODE(CB67),CODE(CB67)&lt;=$DI$3),0,1)),0)),1)</f>
        <v>0</v>
      </c>
      <c r="EX67" s="436">
        <f>IF(ISERROR(VLOOKUP(CD67,'環境依存文字（電子入札利用不可）'!$A:$A,1,FALSE))=TRUE,IF(SUBSTITUTE(CD67,"　","")="",0,IF($CV$3&lt;=CODE(CD67),IF(AND($DB$3&lt;=CODE(CD67),CODE(CD67)&lt;=$DD$3),0,IF(AND($DG$3&lt;=CODE(CD67),CODE(CD67)&lt;=$DI$3),0,1)),0)),1)</f>
        <v>0</v>
      </c>
      <c r="EZ67" s="436">
        <f>IF(ISERROR(VLOOKUP(CF67,'環境依存文字（電子入札利用不可）'!$A:$A,1,FALSE))=TRUE,IF(SUBSTITUTE(CF67,"　","")="",0,IF($CV$3&lt;=CODE(CF67),IF(AND($DB$3&lt;=CODE(CF67),CODE(CF67)&lt;=$DD$3),0,IF(AND($DG$3&lt;=CODE(CF67),CODE(CF67)&lt;=$DI$3),0,1)),0)),1)</f>
        <v>0</v>
      </c>
      <c r="FB67" s="436">
        <f>IF(ISERROR(VLOOKUP(CH67,'環境依存文字（電子入札利用不可）'!$A:$A,1,FALSE))=TRUE,IF(SUBSTITUTE(CH67,"　","")="",0,IF($CV$3&lt;=CODE(CH67),IF(AND($DB$3&lt;=CODE(CH67),CODE(CH67)&lt;=$DD$3),0,IF(AND($DG$3&lt;=CODE(CH67),CODE(CH67)&lt;=$DI$3),0,1)),0)),1)</f>
        <v>0</v>
      </c>
      <c r="FD67" s="436">
        <f>IF(ISERROR(VLOOKUP(CJ67,'環境依存文字（電子入札利用不可）'!$A:$A,1,FALSE))=TRUE,IF(SUBSTITUTE(CJ67,"　","")="",0,IF($CV$3&lt;=CODE(CJ67),IF(AND($DB$3&lt;=CODE(CJ67),CODE(CJ67)&lt;=$DD$3),0,IF(AND($DG$3&lt;=CODE(CJ67),CODE(CJ67)&lt;=$DI$3),0,1)),0)),1)</f>
        <v>0</v>
      </c>
      <c r="FF67" s="436">
        <f>IF(ISERROR(VLOOKUP(CL67,'環境依存文字（電子入札利用不可）'!$A:$A,1,FALSE))=TRUE,IF(SUBSTITUTE(CL67,"　","")="",0,IF($CV$3&lt;=CODE(CL67),IF(AND($DB$3&lt;=CODE(CL67),CODE(CL67)&lt;=$DD$3),0,IF(AND($DG$3&lt;=CODE(CL67),CODE(CL67)&lt;=$DI$3),0,1)),0)),1)</f>
        <v>0</v>
      </c>
      <c r="FH67" s="436">
        <f>IF(ISERROR(VLOOKUP(CN67,'環境依存文字（電子入札利用不可）'!$A:$A,1,FALSE))=TRUE,IF(SUBSTITUTE(CN67,"　","")="",0,IF($CV$3&lt;=CODE(CN67),IF(AND($DB$3&lt;=CODE(CN67),CODE(CN67)&lt;=$DD$3),0,IF(AND($DG$3&lt;=CODE(CN67),CODE(CN67)&lt;=$DI$3),0,1)),0)),1)</f>
        <v>0</v>
      </c>
      <c r="FJ67" s="436">
        <f>IF(ISERROR(VLOOKUP(CP67,'環境依存文字（電子入札利用不可）'!$A:$A,1,FALSE))=TRUE,IF(SUBSTITUTE(CP67,"　","")="",0,IF($CV$3&lt;=CODE(CP67),IF(AND($DB$3&lt;=CODE(CP67),CODE(CP67)&lt;=$DD$3),0,IF(AND($DG$3&lt;=CODE(CP67),CODE(CP67)&lt;=$DI$3),0,1)),0)),1)</f>
        <v>0</v>
      </c>
      <c r="FL67" s="436">
        <f>IF(ISERROR(VLOOKUP(CR67,'環境依存文字（電子入札利用不可）'!$A:$A,1,FALSE))=TRUE,IF(SUBSTITUTE(CR67,"　","")="",0,IF($CV$3&lt;=CODE(CR67),IF(AND($DB$3&lt;=CODE(CR67),CODE(CR67)&lt;=$DD$3),0,IF(AND($DG$3&lt;=CODE(CR67),CODE(CR67)&lt;=$DI$3),0,1)),0)),1)</f>
        <v>0</v>
      </c>
      <c r="FN67" s="436">
        <f>IF(ISERROR(VLOOKUP(CT67,'環境依存文字（電子入札利用不可）'!$A:$A,1,FALSE))=TRUE,IF(SUBSTITUTE(CT67,"　","")="",0,IF($CV$3&lt;=CODE(CT67),IF(AND($DB$3&lt;=CODE(CT67),CODE(CT67)&lt;=$DD$3),0,IF(AND($DG$3&lt;=CODE(CT67),CODE(CT67)&lt;=$DI$3),0,1)),0)),1)</f>
        <v>0</v>
      </c>
      <c r="FP67" s="436">
        <f>IF(ISERROR(VLOOKUP(CV67,'環境依存文字（電子入札利用不可）'!$A:$A,1,FALSE))=TRUE,IF(SUBSTITUTE(CV67,"　","")="",0,IF($CV$3&lt;=CODE(CV67),IF(AND($DB$3&lt;=CODE(CV67),CODE(CV67)&lt;=$DD$3),0,IF(AND($DG$3&lt;=CODE(CV67),CODE(CV67)&lt;=$DI$3),0,1)),0)),1)</f>
        <v>0</v>
      </c>
    </row>
    <row r="68" spans="1:180" ht="24" customHeight="1" thickBot="1">
      <c r="B68" s="1451"/>
      <c r="C68" s="1428" t="str">
        <f>+IF(入力シート!F241="","",入力シート!F241)</f>
        <v/>
      </c>
      <c r="D68" s="1428"/>
      <c r="E68" s="1428"/>
      <c r="F68" s="1428"/>
      <c r="G68" s="1428"/>
      <c r="H68" s="1428"/>
      <c r="I68" s="1428"/>
      <c r="J68" s="1428"/>
      <c r="K68" s="362" t="str">
        <f>+IF(入力シート!J241="","",入力シート!J241)</f>
        <v/>
      </c>
      <c r="L68" s="1429" t="str">
        <f>+MID(入力シート!$BI241,入力シート!BI$182,1)</f>
        <v/>
      </c>
      <c r="M68" s="1430"/>
      <c r="N68" s="1431" t="str">
        <f>+MID(入力シート!$BI241,入力シート!BK$182,1)</f>
        <v/>
      </c>
      <c r="O68" s="1432"/>
      <c r="P68" s="1432" t="str">
        <f>+MID(入力シート!$BI241,入力シート!BM$182,1)</f>
        <v/>
      </c>
      <c r="Q68" s="1432"/>
      <c r="R68" s="1433" t="str">
        <f>+MID(入力シート!$BI241,入力シート!BO$182,1)</f>
        <v/>
      </c>
      <c r="S68" s="1434"/>
      <c r="T68" s="1429" t="str">
        <f>+MID(入力シート!$BI241,入力シート!BQ$182,1)</f>
        <v/>
      </c>
      <c r="U68" s="1430"/>
      <c r="V68" s="584" t="str">
        <f>+IF(入力シート!$Q241="","",MID(TEXT(入力シート!$Q241,"00000#"),入力シート!BI$183,1))</f>
        <v/>
      </c>
      <c r="W68" s="585" t="str">
        <f>+IF(入力シート!$Q241="","",MID(TEXT(入力シート!$Q241,"00000#"),入力シート!BJ$183,1))</f>
        <v/>
      </c>
      <c r="X68" s="585" t="str">
        <f>+IF(入力シート!$Q241="","",MID(TEXT(入力シート!$Q241,"00000#"),入力シート!BK$183,1))</f>
        <v/>
      </c>
      <c r="Y68" s="585" t="str">
        <f>+IF(入力シート!$Q241="","",MID(TEXT(入力シート!$Q241,"00000#"),入力シート!BL$183,1))</f>
        <v/>
      </c>
      <c r="Z68" s="585" t="str">
        <f>+IF(入力シート!$Q241="","",MID(TEXT(入力シート!$Q241,"00000#"),入力シート!BM$183,1))</f>
        <v/>
      </c>
      <c r="AA68" s="586" t="str">
        <f>+IF(入力シート!$Q241="","",MID(TEXT(入力シート!$Q241,"00000#"),入力シート!BN$183,1))</f>
        <v/>
      </c>
      <c r="AB68" s="1424" t="str">
        <f>+IF(入力シート!$S240="","",MID(入力シート!$S240,入力シート!CS$181,1))</f>
        <v/>
      </c>
      <c r="AC68" s="1421"/>
      <c r="AD68" s="1421" t="str">
        <f>+IF(入力シート!$S240="","",MID(入力シート!$S240,入力シート!CU$181,1))</f>
        <v/>
      </c>
      <c r="AE68" s="1421"/>
      <c r="AF68" s="1421" t="str">
        <f>+IF(入力シート!$S240="","",MID(入力シート!$S240,入力シート!CW$181,1))</f>
        <v/>
      </c>
      <c r="AG68" s="1421"/>
      <c r="AH68" s="1421" t="str">
        <f>+IF(入力シート!$S240="","",MID(入力シート!$S240,入力シート!CY$181,1))</f>
        <v/>
      </c>
      <c r="AI68" s="1421"/>
      <c r="AJ68" s="1421" t="str">
        <f>+IF(入力シート!$S240="","",MID(入力シート!$S240,入力シート!DA$181,1))</f>
        <v/>
      </c>
      <c r="AK68" s="1421"/>
      <c r="AL68" s="1421" t="str">
        <f>+IF(入力シート!$S240="","",MID(入力シート!$S240,入力シート!DC$181,1))</f>
        <v/>
      </c>
      <c r="AM68" s="1421"/>
      <c r="AN68" s="1421" t="str">
        <f>+IF(入力シート!$S240="","",MID(入力シート!$S240,入力シート!DE$181,1))</f>
        <v/>
      </c>
      <c r="AO68" s="1421"/>
      <c r="AP68" s="1421" t="str">
        <f>+IF(入力シート!$S240="","",MID(入力シート!$S240,入力シート!DG$181,1))</f>
        <v/>
      </c>
      <c r="AQ68" s="1421"/>
      <c r="AR68" s="1421" t="str">
        <f>+IF(入力シート!$S240="","",MID(入力シート!$S240,入力シート!DI$181,1))</f>
        <v/>
      </c>
      <c r="AS68" s="1421"/>
      <c r="AT68" s="1421" t="str">
        <f>+IF(入力シート!$S240="","",MID(入力シート!$S240,入力シート!DK$181,1))</f>
        <v/>
      </c>
      <c r="AU68" s="1421"/>
      <c r="AV68" s="1421" t="str">
        <f>+IF(入力シート!$S240="","",MID(入力シート!$S240,入力シート!DM$181,1))</f>
        <v/>
      </c>
      <c r="AW68" s="1421"/>
      <c r="AX68" s="1421" t="str">
        <f>+IF(入力シート!$S240="","",MID(入力シート!$S240,入力シート!DO$181,1))</f>
        <v/>
      </c>
      <c r="AY68" s="1421"/>
      <c r="AZ68" s="1421" t="str">
        <f>+IF(入力シート!$S240="","",MID(入力シート!$S240,入力シート!DQ$181,1))</f>
        <v/>
      </c>
      <c r="BA68" s="1421"/>
      <c r="BB68" s="1421" t="str">
        <f>+IF(入力シート!$S240="","",MID(入力シート!$S240,入力シート!DS$181,1))</f>
        <v/>
      </c>
      <c r="BC68" s="1421"/>
      <c r="BD68" s="1421" t="str">
        <f>+IF(入力シート!$S240="","",MID(入力シート!$S240,入力シート!DU$181,1))</f>
        <v/>
      </c>
      <c r="BE68" s="1421"/>
      <c r="BF68" s="1421" t="str">
        <f>+IF(入力シート!$S240="","",MID(入力シート!$S240,入力シート!DW$181,1))</f>
        <v/>
      </c>
      <c r="BG68" s="1421"/>
      <c r="BH68" s="1421" t="str">
        <f>+IF(入力シート!$S240="","",MID(入力シート!$S240,入力シート!DY$181,1))</f>
        <v/>
      </c>
      <c r="BI68" s="1421"/>
      <c r="BJ68" s="1422" t="str">
        <f>+IF(入力シート!$S240="","",MID(入力シート!$S240,入力シート!EA$181,1))</f>
        <v/>
      </c>
      <c r="BK68" s="1423"/>
      <c r="BL68" s="1417" t="str">
        <f>+IF(入力シート!$BJ240="","",MID(入力シート!$BJ240,入力シート!BI$181,1))</f>
        <v>　</v>
      </c>
      <c r="BM68" s="1418"/>
      <c r="BN68" s="1413" t="str">
        <f>+IF(入力シート!$BJ240="","",MID(入力シート!$BJ240,入力シート!BK$181,1))</f>
        <v/>
      </c>
      <c r="BO68" s="1414"/>
      <c r="BP68" s="1419" t="str">
        <f>+IF(入力シート!$BJ240="","",MID(入力シート!$BJ240,入力シート!BM$181,1))</f>
        <v/>
      </c>
      <c r="BQ68" s="1420"/>
      <c r="BR68" s="1413" t="str">
        <f>+IF(入力シート!$BJ240="","",MID(入力シート!$BJ240,入力シート!BO$181,1))</f>
        <v/>
      </c>
      <c r="BS68" s="1414"/>
      <c r="BT68" s="1413" t="str">
        <f>+IF(入力シート!$BJ240="","",MID(入力シート!$BJ240,入力シート!BQ$181,1))</f>
        <v/>
      </c>
      <c r="BU68" s="1414"/>
      <c r="BV68" s="1419" t="str">
        <f>+IF(入力シート!$BJ240="","",MID(入力シート!$BJ240,入力シート!BS$181,1))</f>
        <v/>
      </c>
      <c r="BW68" s="1420"/>
      <c r="BX68" s="1413" t="str">
        <f>+IF(入力シート!$BJ240="","",MID(入力シート!$BJ240,入力シート!BU$181,1))</f>
        <v/>
      </c>
      <c r="BY68" s="1414"/>
      <c r="BZ68" s="1413" t="str">
        <f>+IF(入力シート!$BJ240="","",MID(入力シート!$BJ240,入力シート!BW$181,1))</f>
        <v/>
      </c>
      <c r="CA68" s="1414"/>
      <c r="CB68" s="1413" t="str">
        <f>+IF(入力シート!$BJ240="","",MID(入力シート!$BJ240,入力シート!BY$181,1))</f>
        <v/>
      </c>
      <c r="CC68" s="1414"/>
      <c r="CD68" s="1413" t="str">
        <f>+IF(入力シート!$BJ240="","",MID(入力シート!$BJ240,入力シート!CA$181,1))</f>
        <v/>
      </c>
      <c r="CE68" s="1414"/>
      <c r="CF68" s="1413" t="str">
        <f>+IF(入力シート!$BJ240="","",MID(入力シート!$BJ240,入力シート!CC$181,1))</f>
        <v/>
      </c>
      <c r="CG68" s="1414"/>
      <c r="CH68" s="1415" t="str">
        <f>+IF(入力シート!$BJ240="","",MID(入力シート!$BJ240,入力シート!CE$181,1))</f>
        <v/>
      </c>
      <c r="CI68" s="1416"/>
      <c r="CJ68" s="1410" t="str">
        <f>+IF(入力シート!$AK240="","",MID(入力シート!$AK240,入力シート!BI$181,1))</f>
        <v/>
      </c>
      <c r="CK68" s="1411"/>
      <c r="CL68" s="1398" t="str">
        <f>+IF(入力シート!$AK240="","",MID(入力シート!$AK240,入力シート!BK$181,1))</f>
        <v/>
      </c>
      <c r="CM68" s="1412"/>
      <c r="CN68" s="1398" t="str">
        <f>+IF(入力シート!$AK240="","",MID(入力シート!$AK240,入力シート!BM$181,1))</f>
        <v/>
      </c>
      <c r="CO68" s="1412"/>
      <c r="CP68" s="1398" t="str">
        <f>+IF(入力シート!$AK240="","",MID(入力シート!$AK240,入力シート!BO$181,1))</f>
        <v/>
      </c>
      <c r="CQ68" s="1412"/>
      <c r="CR68" s="1398" t="str">
        <f>+IF(入力シート!$AK240="","",MID(入力シート!$AK240,入力シート!BQ$181,1))</f>
        <v/>
      </c>
      <c r="CS68" s="1412"/>
      <c r="CT68" s="1398" t="str">
        <f>+IF(入力シート!$AK240="","",MID(入力シート!$AK240,入力シート!BS$181,1))</f>
        <v/>
      </c>
      <c r="CU68" s="1412"/>
      <c r="CV68" s="1398" t="str">
        <f>+IF(入力シート!$AK240="","",MID(入力シート!$AK240,入力シート!BU$181,1))</f>
        <v/>
      </c>
      <c r="CW68" s="1399"/>
      <c r="DB68" s="436"/>
      <c r="DC68" s="436"/>
      <c r="DD68" s="436">
        <f>IF(ISERROR(VLOOKUP(AB68,'環境依存文字（電子入札利用不可）'!$A:$A,1,FALSE))=TRUE,IF(SUBSTITUTE(AB68,"　","")="",0,IF($CV$3&lt;=CODE(AB68),IF(AND($DB$3&lt;=CODE(AB68),CODE(AB68)&lt;=$DD$3),0,IF(AND($DG$3&lt;=CODE(AB68),CODE(AB68)&lt;=$DI$3),0,1)),0)),1)</f>
        <v>0</v>
      </c>
      <c r="DE68" s="436"/>
      <c r="DF68" s="436">
        <f>IF(ISERROR(VLOOKUP(AD68,'環境依存文字（電子入札利用不可）'!$A:$A,1,FALSE))=TRUE,IF(SUBSTITUTE(AD68,"　","")="",0,IF($CV$3&lt;=CODE(AD68),IF(AND($DB$3&lt;=CODE(AD68),CODE(AD68)&lt;=$DD$3),0,IF(AND($DG$3&lt;=CODE(AD68),CODE(AD68)&lt;=$DI$3),0,1)),0)),1)</f>
        <v>0</v>
      </c>
      <c r="DG68" s="436"/>
      <c r="DH68" s="436">
        <f>IF(ISERROR(VLOOKUP(AF68,'環境依存文字（電子入札利用不可）'!$A:$A,1,FALSE))=TRUE,IF(SUBSTITUTE(AF68,"　","")="",0,IF($CV$3&lt;=CODE(AF68),IF(AND($DB$3&lt;=CODE(AF68),CODE(AF68)&lt;=$DD$3),0,IF(AND($DG$3&lt;=CODE(AF68),CODE(AF68)&lt;=$DI$3),0,1)),0)),1)</f>
        <v>0</v>
      </c>
      <c r="DI68" s="436"/>
      <c r="DJ68" s="436">
        <f>IF(ISERROR(VLOOKUP(AH68,'環境依存文字（電子入札利用不可）'!$A:$A,1,FALSE))=TRUE,IF(SUBSTITUTE(AH68,"　","")="",0,IF($CV$3&lt;=CODE(AH68),IF(AND($DB$3&lt;=CODE(AH68),CODE(AH68)&lt;=$DD$3),0,IF(AND($DG$3&lt;=CODE(AH68),CODE(AH68)&lt;=$DI$3),0,1)),0)),1)</f>
        <v>0</v>
      </c>
      <c r="DK68" s="436"/>
      <c r="DL68" s="436">
        <f>IF(ISERROR(VLOOKUP(AJ68,'環境依存文字（電子入札利用不可）'!$A:$A,1,FALSE))=TRUE,IF(SUBSTITUTE(AJ68,"　","")="",0,IF($CV$3&lt;=CODE(AJ68),IF(AND($DB$3&lt;=CODE(AJ68),CODE(AJ68)&lt;=$DD$3),0,IF(AND($DG$3&lt;=CODE(AJ68),CODE(AJ68)&lt;=$DI$3),0,1)),0)),1)</f>
        <v>0</v>
      </c>
      <c r="DM68" s="436"/>
      <c r="DN68" s="436">
        <f>IF(ISERROR(VLOOKUP(AL68,'環境依存文字（電子入札利用不可）'!$A:$A,1,FALSE))=TRUE,IF(SUBSTITUTE(AL68,"　","")="",0,IF($CV$3&lt;=CODE(AL68),IF(AND($DB$3&lt;=CODE(AL68),CODE(AL68)&lt;=$DD$3),0,IF(AND($DG$3&lt;=CODE(AL68),CODE(AL68)&lt;=$DI$3),0,1)),0)),1)</f>
        <v>0</v>
      </c>
      <c r="DO68" s="436"/>
      <c r="DP68" s="436">
        <f>IF(ISERROR(VLOOKUP(AN68,'環境依存文字（電子入札利用不可）'!$A:$A,1,FALSE))=TRUE,IF(SUBSTITUTE(AN68,"　","")="",0,IF($CV$3&lt;=CODE(AN68),IF(AND($DB$3&lt;=CODE(AN68),CODE(AN68)&lt;=$DD$3),0,IF(AND($DG$3&lt;=CODE(AN68),CODE(AN68)&lt;=$DI$3),0,1)),0)),1)</f>
        <v>0</v>
      </c>
      <c r="DQ68" s="436"/>
      <c r="DR68" s="436">
        <f>IF(ISERROR(VLOOKUP(AP68,'環境依存文字（電子入札利用不可）'!$A:$A,1,FALSE))=TRUE,IF(SUBSTITUTE(AP68,"　","")="",0,IF($CV$3&lt;=CODE(AP68),IF(AND($DB$3&lt;=CODE(AP68),CODE(AP68)&lt;=$DD$3),0,IF(AND($DG$3&lt;=CODE(AP68),CODE(AP68)&lt;=$DI$3),0,1)),0)),1)</f>
        <v>0</v>
      </c>
      <c r="DS68" s="436"/>
      <c r="DT68" s="436">
        <f>IF(ISERROR(VLOOKUP(AR68,'環境依存文字（電子入札利用不可）'!$A:$A,1,FALSE))=TRUE,IF(SUBSTITUTE(AR68,"　","")="",0,IF($CV$3&lt;=CODE(AR68),IF(AND($DB$3&lt;=CODE(AR68),CODE(AR68)&lt;=$DD$3),0,IF(AND($DG$3&lt;=CODE(AR68),CODE(AR68)&lt;=$DI$3),0,1)),0)),1)</f>
        <v>0</v>
      </c>
      <c r="DU68" s="436"/>
      <c r="DV68" s="436">
        <f>IF(ISERROR(VLOOKUP(AT68,'環境依存文字（電子入札利用不可）'!$A:$A,1,FALSE))=TRUE,IF(SUBSTITUTE(AT68,"　","")="",0,IF($CV$3&lt;=CODE(AT68),IF(AND($DB$3&lt;=CODE(AT68),CODE(AT68)&lt;=$DD$3),0,IF(AND($DG$3&lt;=CODE(AT68),CODE(AT68)&lt;=$DI$3),0,1)),0)),1)</f>
        <v>0</v>
      </c>
      <c r="DW68" s="436"/>
      <c r="DX68" s="436">
        <f>IF(ISERROR(VLOOKUP(AV68,'環境依存文字（電子入札利用不可）'!$A:$A,1,FALSE))=TRUE,IF(SUBSTITUTE(AV68,"　","")="",0,IF($CV$3&lt;=CODE(AV68),IF(AND($DB$3&lt;=CODE(AV68),CODE(AV68)&lt;=$DD$3),0,IF(AND($DG$3&lt;=CODE(AV68),CODE(AV68)&lt;=$DI$3),0,1)),0)),1)</f>
        <v>0</v>
      </c>
      <c r="DY68" s="436"/>
      <c r="DZ68" s="436">
        <f>IF(ISERROR(VLOOKUP(AX68,'環境依存文字（電子入札利用不可）'!$A:$A,1,FALSE))=TRUE,IF(SUBSTITUTE(AX68,"　","")="",0,IF($CV$3&lt;=CODE(AX68),IF(AND($DB$3&lt;=CODE(AX68),CODE(AX68)&lt;=$DD$3),0,IF(AND($DG$3&lt;=CODE(AX68),CODE(AX68)&lt;=$DI$3),0,1)),0)),1)</f>
        <v>0</v>
      </c>
      <c r="EA68" s="436"/>
      <c r="EB68" s="436">
        <f>IF(ISERROR(VLOOKUP(AZ68,'環境依存文字（電子入札利用不可）'!$A:$A,1,FALSE))=TRUE,IF(SUBSTITUTE(AZ68,"　","")="",0,IF($CV$3&lt;=CODE(AZ68),IF(AND($DB$3&lt;=CODE(AZ68),CODE(AZ68)&lt;=$DD$3),0,IF(AND($DG$3&lt;=CODE(AZ68),CODE(AZ68)&lt;=$DI$3),0,1)),0)),1)</f>
        <v>0</v>
      </c>
      <c r="EC68" s="436"/>
      <c r="ED68" s="436">
        <f>IF(ISERROR(VLOOKUP(BB68,'環境依存文字（電子入札利用不可）'!$A:$A,1,FALSE))=TRUE,IF(SUBSTITUTE(BB68,"　","")="",0,IF($CV$3&lt;=CODE(BB68),IF(AND($DB$3&lt;=CODE(BB68),CODE(BB68)&lt;=$DD$3),0,IF(AND($DG$3&lt;=CODE(BB68),CODE(BB68)&lt;=$DI$3),0,1)),0)),1)</f>
        <v>0</v>
      </c>
      <c r="EE68" s="436"/>
      <c r="EF68" s="436">
        <f>IF(ISERROR(VLOOKUP(BD68,'環境依存文字（電子入札利用不可）'!$A:$A,1,FALSE))=TRUE,IF(SUBSTITUTE(BD68,"　","")="",0,IF($CV$3&lt;=CODE(BD68),IF(AND($DB$3&lt;=CODE(BD68),CODE(BD68)&lt;=$DD$3),0,IF(AND($DG$3&lt;=CODE(BD68),CODE(BD68)&lt;=$DI$3),0,1)),0)),1)</f>
        <v>0</v>
      </c>
      <c r="EG68" s="436"/>
      <c r="EH68" s="436">
        <f>IF(ISERROR(VLOOKUP(BF68,'環境依存文字（電子入札利用不可）'!$A:$A,1,FALSE))=TRUE,IF(SUBSTITUTE(BF68,"　","")="",0,IF($CV$3&lt;=CODE(BF68),IF(AND($DB$3&lt;=CODE(BF68),CODE(BF68)&lt;=$DD$3),0,IF(AND($DG$3&lt;=CODE(BF68),CODE(BF68)&lt;=$DI$3),0,1)),0)),1)</f>
        <v>0</v>
      </c>
      <c r="EI68" s="436"/>
      <c r="EJ68" s="436">
        <f>IF(ISERROR(VLOOKUP(BH68,'環境依存文字（電子入札利用不可）'!$A:$A,1,FALSE))=TRUE,IF(SUBSTITUTE(BH68,"　","")="",0,IF($CV$3&lt;=CODE(BH68),IF(AND($DB$3&lt;=CODE(BH68),CODE(BH68)&lt;=$DD$3),0,IF(AND($DG$3&lt;=CODE(BH68),CODE(BH68)&lt;=$DI$3),0,1)),0)),1)</f>
        <v>0</v>
      </c>
      <c r="EK68" s="436"/>
      <c r="EL68" s="436">
        <f>IF(ISERROR(VLOOKUP(BJ68,'環境依存文字（電子入札利用不可）'!$A:$A,1,FALSE))=TRUE,IF(SUBSTITUTE(BJ68,"　","")="",0,IF($CV$3&lt;=CODE(BJ68),IF(AND($DB$3&lt;=CODE(BJ68),CODE(BJ68)&lt;=$DD$3),0,IF(AND($DG$3&lt;=CODE(BJ68),CODE(BJ68)&lt;=$DI$3),0,1)),0)),1)</f>
        <v>0</v>
      </c>
      <c r="EM68" s="436"/>
      <c r="EN68" s="436">
        <f>IF(ISERROR(VLOOKUP(BL68,'環境依存文字（電子入札利用不可）'!$A:$A,1,FALSE))=TRUE,IF(SUBSTITUTE(BL68,"　","")="",0,IF($CV$3&lt;=CODE(BL68),IF(AND($DB$3&lt;=CODE(BL68),CODE(BL68)&lt;=$DD$3),0,IF(AND($DG$3&lt;=CODE(BL68),CODE(BL68)&lt;=$DI$3),0,1)),0)),1)</f>
        <v>0</v>
      </c>
      <c r="EO68" s="436"/>
      <c r="EP68" s="436">
        <f>IF(ISERROR(VLOOKUP(BN68,'環境依存文字（電子入札利用不可）'!$A:$A,1,FALSE))=TRUE,IF(SUBSTITUTE(BN68,"　","")="",0,IF($CV$3&lt;=CODE(BN68),IF(AND($DB$3&lt;=CODE(BN68),CODE(BN68)&lt;=$DD$3),0,IF(AND($DG$3&lt;=CODE(BN68),CODE(BN68)&lt;=$DI$3),0,1)),0)),1)</f>
        <v>0</v>
      </c>
      <c r="EQ68" s="436"/>
      <c r="ER68" s="436">
        <f>IF(ISERROR(VLOOKUP(BP68,'環境依存文字（電子入札利用不可）'!$A:$A,1,FALSE))=TRUE,IF(SUBSTITUTE(BP68,"　","")="",0,IF($CV$3&lt;=CODE(BP68),IF(AND($DB$3&lt;=CODE(BP68),CODE(BP68)&lt;=$DD$3),0,IF(AND($DG$3&lt;=CODE(BP68),CODE(BP68)&lt;=$DI$3),0,1)),0)),1)</f>
        <v>0</v>
      </c>
      <c r="ES68" s="436"/>
      <c r="ET68" s="436">
        <f>IF(ISERROR(VLOOKUP(BR68,'環境依存文字（電子入札利用不可）'!$A:$A,1,FALSE))=TRUE,IF(SUBSTITUTE(BR68,"　","")="",0,IF($CV$3&lt;=CODE(BR68),IF(AND($DB$3&lt;=CODE(BR68),CODE(BR68)&lt;=$DD$3),0,IF(AND($DG$3&lt;=CODE(BR68),CODE(BR68)&lt;=$DI$3),0,1)),0)),1)</f>
        <v>0</v>
      </c>
      <c r="EU68" s="436"/>
      <c r="EV68" s="436">
        <f>IF(ISERROR(VLOOKUP(BT68,'環境依存文字（電子入札利用不可）'!$A:$A,1,FALSE))=TRUE,IF(SUBSTITUTE(BT68,"　","")="",0,IF($CV$3&lt;=CODE(BT68),IF(AND($DB$3&lt;=CODE(BT68),CODE(BT68)&lt;=$DD$3),0,IF(AND($DG$3&lt;=CODE(BT68),CODE(BT68)&lt;=$DI$3),0,1)),0)),1)</f>
        <v>0</v>
      </c>
      <c r="EW68" s="436"/>
      <c r="EX68" s="436">
        <f>IF(ISERROR(VLOOKUP(BV68,'環境依存文字（電子入札利用不可）'!$A:$A,1,FALSE))=TRUE,IF(SUBSTITUTE(BV68,"　","")="",0,IF($CV$3&lt;=CODE(BV68),IF(AND($DB$3&lt;=CODE(BV68),CODE(BV68)&lt;=$DD$3),0,IF(AND($DG$3&lt;=CODE(BV68),CODE(BV68)&lt;=$DI$3),0,1)),0)),1)</f>
        <v>0</v>
      </c>
      <c r="EY68" s="436"/>
      <c r="EZ68" s="436">
        <f>IF(ISERROR(VLOOKUP(BX68,'環境依存文字（電子入札利用不可）'!$A:$A,1,FALSE))=TRUE,IF(SUBSTITUTE(BX68,"　","")="",0,IF($CV$3&lt;=CODE(BX68),IF(AND($DB$3&lt;=CODE(BX68),CODE(BX68)&lt;=$DD$3),0,IF(AND($DG$3&lt;=CODE(BX68),CODE(BX68)&lt;=$DI$3),0,1)),0)),1)</f>
        <v>0</v>
      </c>
      <c r="FA68" s="436"/>
      <c r="FB68" s="436">
        <f>IF(ISERROR(VLOOKUP(BZ68,'環境依存文字（電子入札利用不可）'!$A:$A,1,FALSE))=TRUE,IF(SUBSTITUTE(BZ68,"　","")="",0,IF($CV$3&lt;=CODE(BZ68),IF(AND($DB$3&lt;=CODE(BZ68),CODE(BZ68)&lt;=$DD$3),0,IF(AND($DG$3&lt;=CODE(BZ68),CODE(BZ68)&lt;=$DI$3),0,1)),0)),1)</f>
        <v>0</v>
      </c>
      <c r="FC68" s="436"/>
      <c r="FD68" s="436">
        <f>IF(ISERROR(VLOOKUP(CB68,'環境依存文字（電子入札利用不可）'!$A:$A,1,FALSE))=TRUE,IF(SUBSTITUTE(CB68,"　","")="",0,IF($CV$3&lt;=CODE(CB68),IF(AND($DB$3&lt;=CODE(CB68),CODE(CB68)&lt;=$DD$3),0,IF(AND($DG$3&lt;=CODE(CB68),CODE(CB68)&lt;=$DI$3),0,1)),0)),1)</f>
        <v>0</v>
      </c>
      <c r="FE68" s="436"/>
      <c r="FF68" s="436">
        <f>IF(ISERROR(VLOOKUP(CD68,'環境依存文字（電子入札利用不可）'!$A:$A,1,FALSE))=TRUE,IF(SUBSTITUTE(CD68,"　","")="",0,IF($CV$3&lt;=CODE(CD68),IF(AND($DB$3&lt;=CODE(CD68),CODE(CD68)&lt;=$DD$3),0,IF(AND($DG$3&lt;=CODE(CD68),CODE(CD68)&lt;=$DI$3),0,1)),0)),1)</f>
        <v>0</v>
      </c>
      <c r="FG68" s="436"/>
      <c r="FH68" s="436">
        <f>IF(ISERROR(VLOOKUP(CF68,'環境依存文字（電子入札利用不可）'!$A:$A,1,FALSE))=TRUE,IF(SUBSTITUTE(CF68,"　","")="",0,IF($CV$3&lt;=CODE(CF68),IF(AND($DB$3&lt;=CODE(CF68),CODE(CF68)&lt;=$DD$3),0,IF(AND($DG$3&lt;=CODE(CF68),CODE(CF68)&lt;=$DI$3),0,1)),0)),1)</f>
        <v>0</v>
      </c>
      <c r="FI68" s="436"/>
      <c r="FJ68" s="436">
        <f>IF(ISERROR(VLOOKUP(CH68,'環境依存文字（電子入札利用不可）'!$A:$A,1,FALSE))=TRUE,IF(SUBSTITUTE(CH68,"　","")="",0,IF($CV$3&lt;=CODE(CH68),IF(AND($DB$3&lt;=CODE(CH68),CODE(CH68)&lt;=$DD$3),0,IF(AND($DG$3&lt;=CODE(CH68),CODE(CH68)&lt;=$DI$3),0,1)),0)),1)</f>
        <v>0</v>
      </c>
      <c r="FK68" s="436"/>
      <c r="FL68" s="436">
        <f>IF(ISERROR(VLOOKUP(CJ68,'環境依存文字（電子入札利用不可）'!$A:$A,1,FALSE))=TRUE,IF(SUBSTITUTE(CJ68,"　","")="",0,IF($CV$3&lt;=CODE(CJ68),IF(AND($DB$3&lt;=CODE(CJ68),CODE(CJ68)&lt;=$DD$3),0,IF(AND($DG$3&lt;=CODE(CJ68),CODE(CJ68)&lt;=$DI$3),0,1)),0)),1)</f>
        <v>0</v>
      </c>
      <c r="FM68" s="436"/>
      <c r="FN68" s="436">
        <f>IF(ISERROR(VLOOKUP(CL68,'環境依存文字（電子入札利用不可）'!$A:$A,1,FALSE))=TRUE,IF(SUBSTITUTE(CL68,"　","")="",0,IF($CV$3&lt;=CODE(CL68),IF(AND($DB$3&lt;=CODE(CL68),CODE(CL68)&lt;=$DD$3),0,IF(AND($DG$3&lt;=CODE(CL68),CODE(CL68)&lt;=$DI$3),0,1)),0)),1)</f>
        <v>0</v>
      </c>
      <c r="FO68" s="436"/>
      <c r="FP68" s="436">
        <f>IF(ISERROR(VLOOKUP(CN68,'環境依存文字（電子入札利用不可）'!$A:$A,1,FALSE))=TRUE,IF(SUBSTITUTE(CN68,"　","")="",0,IF($CV$3&lt;=CODE(CN68),IF(AND($DB$3&lt;=CODE(CN68),CODE(CN68)&lt;=$DD$3),0,IF(AND($DG$3&lt;=CODE(CN68),CODE(CN68)&lt;=$DI$3),0,1)),0)),1)</f>
        <v>0</v>
      </c>
      <c r="FR68" s="436">
        <f>IF(ISERROR(VLOOKUP(CP68,'環境依存文字（電子入札利用不可）'!$A:$A,1,FALSE))=TRUE,IF(SUBSTITUTE(CP68,"　","")="",0,IF($CV$3&lt;=CODE(CP68),IF(AND($DB$3&lt;=CODE(CP68),CODE(CP68)&lt;=$DD$3),0,IF(AND($DG$3&lt;=CODE(CP68),CODE(CP68)&lt;=$DI$3),0,1)),0)),1)</f>
        <v>0</v>
      </c>
      <c r="FT68" s="436">
        <f>IF(ISERROR(VLOOKUP(CR68,'環境依存文字（電子入札利用不可）'!$A:$A,1,FALSE))=TRUE,IF(SUBSTITUTE(CR68,"　","")="",0,IF($CV$3&lt;=CODE(CR68),IF(AND($DB$3&lt;=CODE(CR68),CODE(CR68)&lt;=$DD$3),0,IF(AND($DG$3&lt;=CODE(CR68),CODE(CR68)&lt;=$DI$3),0,1)),0)),1)</f>
        <v>0</v>
      </c>
      <c r="FV68" s="436">
        <f>IF(ISERROR(VLOOKUP(CT68,'環境依存文字（電子入札利用不可）'!$A:$A,1,FALSE))=TRUE,IF(SUBSTITUTE(CT68,"　","")="",0,IF($CV$3&lt;=CODE(CT68),IF(AND($DB$3&lt;=CODE(CT68),CODE(CT68)&lt;=$DD$3),0,IF(AND($DG$3&lt;=CODE(CT68),CODE(CT68)&lt;=$DI$3),0,1)),0)),1)</f>
        <v>0</v>
      </c>
      <c r="FX68" s="436">
        <f>IF(ISERROR(VLOOKUP(CV68,'環境依存文字（電子入札利用不可）'!$A:$A,1,FALSE))=TRUE,IF(SUBSTITUTE(CV68,"　","")="",0,IF($CV$3&lt;=CODE(CV68),IF(AND($DB$3&lt;=CODE(CV68),CODE(CV68)&lt;=$DD$3),0,IF(AND($DG$3&lt;=CODE(CV68),CODE(CV68)&lt;=$DI$3),0,1)),0)),1)</f>
        <v>0</v>
      </c>
    </row>
    <row r="69" spans="1:180" s="436" customFormat="1" ht="23.25" customHeight="1">
      <c r="B69" s="1450">
        <v>10</v>
      </c>
      <c r="C69" s="1452" t="str">
        <f>+IF(入力シート!F242="","",入力シート!F242)</f>
        <v/>
      </c>
      <c r="D69" s="1452"/>
      <c r="E69" s="1452"/>
      <c r="F69" s="1452"/>
      <c r="G69" s="1452"/>
      <c r="H69" s="1452"/>
      <c r="I69" s="1452"/>
      <c r="J69" s="1452"/>
      <c r="K69" s="361" t="str">
        <f>+IF(入力シート!J242="","",入力シート!J242)</f>
        <v/>
      </c>
      <c r="L69" s="1453" t="str">
        <f>+MID(入力シート!$BI242,入力シート!BI$182,1)</f>
        <v/>
      </c>
      <c r="M69" s="1454"/>
      <c r="N69" s="1455" t="str">
        <f>+MID(入力シート!$BI242,入力シート!BK$182,1)</f>
        <v/>
      </c>
      <c r="O69" s="1456"/>
      <c r="P69" s="1457" t="str">
        <f>+MID(入力シート!$BI242,入力シート!BM$182,1)</f>
        <v/>
      </c>
      <c r="Q69" s="1457"/>
      <c r="R69" s="1448" t="str">
        <f>+MID(入力シート!$BI242,入力シート!BO$182,1)</f>
        <v/>
      </c>
      <c r="S69" s="1448"/>
      <c r="T69" s="1447" t="str">
        <f>+MID(入力シート!$BI242,入力シート!BQ$182,1)</f>
        <v/>
      </c>
      <c r="U69" s="1448"/>
      <c r="V69" s="587" t="str">
        <f>+IF(入力シート!$Q242="","",MID(TEXT(入力シート!$Q242,"00000#"),入力シート!BI$183,1))</f>
        <v/>
      </c>
      <c r="W69" s="579" t="str">
        <f>+IF(入力シート!$Q242="","",MID(TEXT(入力シート!$Q242,"00000#"),入力シート!BJ$183,1))</f>
        <v/>
      </c>
      <c r="X69" s="579" t="str">
        <f>+IF(入力シート!$Q242="","",MID(TEXT(入力シート!$Q242,"00000#"),入力シート!BK$183,1))</f>
        <v/>
      </c>
      <c r="Y69" s="579" t="str">
        <f>+IF(入力シート!$Q242="","",MID(TEXT(入力シート!$Q242,"00000#"),入力シート!BL$183,1))</f>
        <v/>
      </c>
      <c r="Z69" s="579" t="str">
        <f>+IF(入力シート!$Q242="","",MID(TEXT(入力シート!$Q242,"00000#"),入力シート!BM$183,1))</f>
        <v/>
      </c>
      <c r="AA69" s="580" t="str">
        <f>+IF(入力シート!$Q242="","",MID(TEXT(入力シート!$Q242,"00000#"),入力シート!BN$183,1))</f>
        <v/>
      </c>
      <c r="AB69" s="1449" t="str">
        <f>+IF(入力シート!$S242="","",MID(入力シート!$S242,入力シート!BI$181,1))</f>
        <v/>
      </c>
      <c r="AC69" s="1446"/>
      <c r="AD69" s="1446" t="str">
        <f>+IF(入力シート!$S242="","",MID(入力シート!$S242,入力シート!BK$181,1))</f>
        <v/>
      </c>
      <c r="AE69" s="1446"/>
      <c r="AF69" s="1446" t="str">
        <f>+IF(入力シート!$S242="","",MID(入力シート!$S242,入力シート!BM$181,1))</f>
        <v/>
      </c>
      <c r="AG69" s="1446"/>
      <c r="AH69" s="1446" t="str">
        <f>+IF(入力シート!$S242="","",MID(入力シート!$S242,入力シート!BO$181,1))</f>
        <v/>
      </c>
      <c r="AI69" s="1446"/>
      <c r="AJ69" s="1446" t="str">
        <f>+IF(入力シート!$S242="","",MID(入力シート!$S242,入力シート!BQ$181,1))</f>
        <v/>
      </c>
      <c r="AK69" s="1446"/>
      <c r="AL69" s="1446" t="str">
        <f>+IF(入力シート!$S242="","",MID(入力シート!$S242,入力シート!BS$181,1))</f>
        <v/>
      </c>
      <c r="AM69" s="1446"/>
      <c r="AN69" s="1446" t="str">
        <f>+IF(入力シート!$S242="","",MID(入力シート!$S242,入力シート!BU$181,1))</f>
        <v/>
      </c>
      <c r="AO69" s="1446"/>
      <c r="AP69" s="1446" t="str">
        <f>+IF(入力シート!$S242="","",MID(入力シート!$S242,入力シート!BW$181,1))</f>
        <v/>
      </c>
      <c r="AQ69" s="1446"/>
      <c r="AR69" s="1446" t="str">
        <f>+IF(入力シート!$S242="","",MID(入力シート!$S242,入力シート!BY$181,1))</f>
        <v/>
      </c>
      <c r="AS69" s="1446"/>
      <c r="AT69" s="1446" t="str">
        <f>+IF(入力シート!$S242="","",MID(入力シート!$S242,入力シート!CA$181,1))</f>
        <v/>
      </c>
      <c r="AU69" s="1446"/>
      <c r="AV69" s="1446" t="str">
        <f>+IF(入力シート!$S242="","",MID(入力シート!$S242,入力シート!CC$181,1))</f>
        <v/>
      </c>
      <c r="AW69" s="1446"/>
      <c r="AX69" s="1446" t="str">
        <f>+IF(入力シート!$S242="","",MID(入力シート!$S242,入力シート!CE$181,1))</f>
        <v/>
      </c>
      <c r="AY69" s="1446"/>
      <c r="AZ69" s="1446" t="str">
        <f>+IF(入力シート!$S242="","",MID(入力シート!$S242,入力シート!CG$181,1))</f>
        <v/>
      </c>
      <c r="BA69" s="1446"/>
      <c r="BB69" s="1446" t="str">
        <f>+IF(入力シート!$S242="","",MID(入力シート!$S242,入力シート!CI$181,1))</f>
        <v/>
      </c>
      <c r="BC69" s="1446"/>
      <c r="BD69" s="1446" t="str">
        <f>+IF(入力シート!$S242="","",MID(入力シート!$S242,入力シート!CK$181,1))</f>
        <v/>
      </c>
      <c r="BE69" s="1446"/>
      <c r="BF69" s="1446" t="str">
        <f>+IF(入力シート!$S242="","",MID(入力シート!$S242,入力シート!CM$181,1))</f>
        <v/>
      </c>
      <c r="BG69" s="1446"/>
      <c r="BH69" s="1446" t="str">
        <f>+IF(入力シート!$S242="","",MID(入力シート!$S242,入力シート!CO$181,1))</f>
        <v/>
      </c>
      <c r="BI69" s="1446"/>
      <c r="BJ69" s="1442" t="str">
        <f>+IF(入力シート!$S242="","",MID(入力シート!$S242,入力シート!CQ$181,1))</f>
        <v/>
      </c>
      <c r="BK69" s="1443"/>
      <c r="BL69" s="581" t="str">
        <f>+IF(入力シート!$AO242="","",MID(TEXT(入力シート!$AO242,"00#"),入力シート!BI$183,1))</f>
        <v/>
      </c>
      <c r="BM69" s="582" t="str">
        <f>+IF(入力シート!$AO242="","",MID(TEXT(入力シート!$AO242,"00#"),入力シート!BJ$183,1))</f>
        <v/>
      </c>
      <c r="BN69" s="582" t="str">
        <f>+IF(入力シート!$AO242="","",MID(TEXT(入力シート!$AO242,"00#"),入力シート!BK$183,1))</f>
        <v/>
      </c>
      <c r="BO69" s="583" t="s">
        <v>34</v>
      </c>
      <c r="BP69" s="582" t="str">
        <f>+IF(入力シート!$AR242="","",MID(TEXT(入力シート!$AR242,"000#"),入力シート!BI$183,1))</f>
        <v/>
      </c>
      <c r="BQ69" s="582" t="str">
        <f>+IF(入力シート!$AR242="","",MID(TEXT(入力シート!$AR242,"000#"),入力シート!BJ$183,1))</f>
        <v/>
      </c>
      <c r="BR69" s="582" t="str">
        <f>+IF(入力シート!$AR242="","",MID(TEXT(入力シート!$AR242,"000#"),入力シート!BK$183,1))</f>
        <v/>
      </c>
      <c r="BS69" s="582" t="str">
        <f>+IF(入力シート!$AR242="","",MID(TEXT(入力シート!$AR242,"000#"),入力シート!BL$183,1))</f>
        <v/>
      </c>
      <c r="BT69" s="1444" t="str">
        <f>+IF(入力シート!$AT242="","",MID(入力シート!$AT242,入力シート!BI$181,1))</f>
        <v/>
      </c>
      <c r="BU69" s="1445"/>
      <c r="BV69" s="1435" t="str">
        <f>+IF(入力シート!$AT242="","",MID(入力シート!$AT242,入力シート!BK$181,1))</f>
        <v/>
      </c>
      <c r="BW69" s="1436"/>
      <c r="BX69" s="1435" t="str">
        <f>+IF(入力シート!$AT242="","",MID(入力シート!$AT242,入力シート!BM$181,1))</f>
        <v/>
      </c>
      <c r="BY69" s="1436"/>
      <c r="BZ69" s="1437" t="str">
        <f>+IF(入力シート!$AT242="","",MID(入力シート!$AT242,入力シート!BO$181,1))</f>
        <v/>
      </c>
      <c r="CA69" s="1438"/>
      <c r="CB69" s="1435" t="str">
        <f>+IF(入力シート!$AT242="","",MID(入力シート!$AT242,入力シート!BQ$181,1))</f>
        <v/>
      </c>
      <c r="CC69" s="1436"/>
      <c r="CD69" s="1435" t="str">
        <f>+IF(入力シート!$AT242="","",MID(入力シート!$AT242,入力シート!BS$181,1))</f>
        <v/>
      </c>
      <c r="CE69" s="1436"/>
      <c r="CF69" s="1437" t="str">
        <f>+IF(入力シート!$AT242="","",MID(入力シート!$AT242,入力シート!BU$181,1))</f>
        <v/>
      </c>
      <c r="CG69" s="1438"/>
      <c r="CH69" s="1435" t="str">
        <f>+IF(入力シート!$AT242="","",MID(入力シート!$AT242,入力シート!BW$181,1))</f>
        <v/>
      </c>
      <c r="CI69" s="1439"/>
      <c r="CJ69" s="1440" t="str">
        <f>+IF(入力シート!$AG242="","",MID(入力シート!$AG242,入力シート!BI$181,1))</f>
        <v/>
      </c>
      <c r="CK69" s="1441"/>
      <c r="CL69" s="1425" t="str">
        <f>+IF(入力シート!$AG242="","",MID(入力シート!$AG242,入力シート!BK$181,1))</f>
        <v/>
      </c>
      <c r="CM69" s="1426"/>
      <c r="CN69" s="1425" t="str">
        <f>+IF(入力シート!$AG242="","",MID(入力シート!$AG242,入力シート!BM$181,1))</f>
        <v/>
      </c>
      <c r="CO69" s="1426"/>
      <c r="CP69" s="1425" t="str">
        <f>+IF(入力シート!$AG242="","",MID(入力シート!$AG242,入力シート!BO$181,1))</f>
        <v/>
      </c>
      <c r="CQ69" s="1426"/>
      <c r="CR69" s="1425" t="str">
        <f>+IF(入力シート!$AG242="","",MID(入力シート!$AG242,入力シート!BQ$181,1))</f>
        <v/>
      </c>
      <c r="CS69" s="1426"/>
      <c r="CT69" s="1425" t="str">
        <f>+IF(入力シート!$AG242="","",MID(入力シート!$AG242,入力シート!BS$181,1))</f>
        <v/>
      </c>
      <c r="CU69" s="1426"/>
      <c r="CV69" s="1425" t="str">
        <f>+IF(入力シート!$AG242="","",MID(入力シート!$AG242,入力シート!BU$181,1))</f>
        <v/>
      </c>
      <c r="CW69" s="1427"/>
      <c r="CX69" s="606"/>
      <c r="CY69" s="606"/>
      <c r="CZ69" s="606"/>
      <c r="DA69" s="606"/>
      <c r="DB69" s="643">
        <f>+SUM(DD69:FX70)</f>
        <v>0</v>
      </c>
      <c r="DD69" s="436">
        <f>IF(ISERROR(VLOOKUP(AB69,'環境依存文字（電子入札利用不可）'!$A:$A,1,FALSE))=TRUE,IF(SUBSTITUTE(AB69,"　","")="",0,IF($CV$3&lt;=CODE(AB69),IF(AND($DB$3&lt;=CODE(AB69),CODE(AB69)&lt;=$DD$3),0,IF(AND($DG$3&lt;=CODE(AB69),CODE(AB69)&lt;=$DI$3),0,1)),0)),1)</f>
        <v>0</v>
      </c>
      <c r="DF69" s="436">
        <f>IF(ISERROR(VLOOKUP(AD69,'環境依存文字（電子入札利用不可）'!$A:$A,1,FALSE))=TRUE,IF(SUBSTITUTE(AD69,"　","")="",0,IF($CV$3&lt;=CODE(AD69),IF(AND($DB$3&lt;=CODE(AD69),CODE(AD69)&lt;=$DD$3),0,IF(AND($DG$3&lt;=CODE(AD69),CODE(AD69)&lt;=$DI$3),0,1)),0)),1)</f>
        <v>0</v>
      </c>
      <c r="DH69" s="436">
        <f>IF(ISERROR(VLOOKUP(AF69,'環境依存文字（電子入札利用不可）'!$A:$A,1,FALSE))=TRUE,IF(SUBSTITUTE(AF69,"　","")="",0,IF($CV$3&lt;=CODE(AF69),IF(AND($DB$3&lt;=CODE(AF69),CODE(AF69)&lt;=$DD$3),0,IF(AND($DG$3&lt;=CODE(AF69),CODE(AF69)&lt;=$DI$3),0,1)),0)),1)</f>
        <v>0</v>
      </c>
      <c r="DJ69" s="436">
        <f>IF(ISERROR(VLOOKUP(AH69,'環境依存文字（電子入札利用不可）'!$A:$A,1,FALSE))=TRUE,IF(SUBSTITUTE(AH69,"　","")="",0,IF($CV$3&lt;=CODE(AH69),IF(AND($DB$3&lt;=CODE(AH69),CODE(AH69)&lt;=$DD$3),0,IF(AND($DG$3&lt;=CODE(AH69),CODE(AH69)&lt;=$DI$3),0,1)),0)),1)</f>
        <v>0</v>
      </c>
      <c r="DL69" s="436">
        <f>IF(ISERROR(VLOOKUP(AJ69,'環境依存文字（電子入札利用不可）'!$A:$A,1,FALSE))=TRUE,IF(SUBSTITUTE(AJ69,"　","")="",0,IF($CV$3&lt;=CODE(AJ69),IF(AND($DB$3&lt;=CODE(AJ69),CODE(AJ69)&lt;=$DD$3),0,IF(AND($DG$3&lt;=CODE(AJ69),CODE(AJ69)&lt;=$DI$3),0,1)),0)),1)</f>
        <v>0</v>
      </c>
      <c r="DN69" s="436">
        <f>IF(ISERROR(VLOOKUP(AL69,'環境依存文字（電子入札利用不可）'!$A:$A,1,FALSE))=TRUE,IF(SUBSTITUTE(AL69,"　","")="",0,IF($CV$3&lt;=CODE(AL69),IF(AND($DB$3&lt;=CODE(AL69),CODE(AL69)&lt;=$DD$3),0,IF(AND($DG$3&lt;=CODE(AL69),CODE(AL69)&lt;=$DI$3),0,1)),0)),1)</f>
        <v>0</v>
      </c>
      <c r="DP69" s="436">
        <f>IF(ISERROR(VLOOKUP(AN69,'環境依存文字（電子入札利用不可）'!$A:$A,1,FALSE))=TRUE,IF(SUBSTITUTE(AN69,"　","")="",0,IF($CV$3&lt;=CODE(AN69),IF(AND($DB$3&lt;=CODE(AN69),CODE(AN69)&lt;=$DD$3),0,IF(AND($DG$3&lt;=CODE(AN69),CODE(AN69)&lt;=$DI$3),0,1)),0)),1)</f>
        <v>0</v>
      </c>
      <c r="DR69" s="436">
        <f>IF(ISERROR(VLOOKUP(AP69,'環境依存文字（電子入札利用不可）'!$A:$A,1,FALSE))=TRUE,IF(SUBSTITUTE(AP69,"　","")="",0,IF($CV$3&lt;=CODE(AP69),IF(AND($DB$3&lt;=CODE(AP69),CODE(AP69)&lt;=$DD$3),0,IF(AND($DG$3&lt;=CODE(AP69),CODE(AP69)&lt;=$DI$3),0,1)),0)),1)</f>
        <v>0</v>
      </c>
      <c r="DT69" s="436">
        <f>IF(ISERROR(VLOOKUP(AR69,'環境依存文字（電子入札利用不可）'!$A:$A,1,FALSE))=TRUE,IF(SUBSTITUTE(AR69,"　","")="",0,IF($CV$3&lt;=CODE(AR69),IF(AND($DB$3&lt;=CODE(AR69),CODE(AR69)&lt;=$DD$3),0,IF(AND($DG$3&lt;=CODE(AR69),CODE(AR69)&lt;=$DI$3),0,1)),0)),1)</f>
        <v>0</v>
      </c>
      <c r="DV69" s="436">
        <f>IF(ISERROR(VLOOKUP(AT69,'環境依存文字（電子入札利用不可）'!$A:$A,1,FALSE))=TRUE,IF(SUBSTITUTE(AT69,"　","")="",0,IF($CV$3&lt;=CODE(AT69),IF(AND($DB$3&lt;=CODE(AT69),CODE(AT69)&lt;=$DD$3),0,IF(AND($DG$3&lt;=CODE(AT69),CODE(AT69)&lt;=$DI$3),0,1)),0)),1)</f>
        <v>0</v>
      </c>
      <c r="DX69" s="436">
        <f>IF(ISERROR(VLOOKUP(AV69,'環境依存文字（電子入札利用不可）'!$A:$A,1,FALSE))=TRUE,IF(SUBSTITUTE(AV69,"　","")="",0,IF($CV$3&lt;=CODE(AV69),IF(AND($DB$3&lt;=CODE(AV69),CODE(AV69)&lt;=$DD$3),0,IF(AND($DG$3&lt;=CODE(AV69),CODE(AV69)&lt;=$DI$3),0,1)),0)),1)</f>
        <v>0</v>
      </c>
      <c r="DZ69" s="436">
        <f>IF(ISERROR(VLOOKUP(AX69,'環境依存文字（電子入札利用不可）'!$A:$A,1,FALSE))=TRUE,IF(SUBSTITUTE(AX69,"　","")="",0,IF($CV$3&lt;=CODE(AX69),IF(AND($DB$3&lt;=CODE(AX69),CODE(AX69)&lt;=$DD$3),0,IF(AND($DG$3&lt;=CODE(AX69),CODE(AX69)&lt;=$DI$3),0,1)),0)),1)</f>
        <v>0</v>
      </c>
      <c r="EB69" s="436">
        <f>IF(ISERROR(VLOOKUP(AZ69,'環境依存文字（電子入札利用不可）'!$A:$A,1,FALSE))=TRUE,IF(SUBSTITUTE(AZ69,"　","")="",0,IF($CV$3&lt;=CODE(AZ69),IF(AND($DB$3&lt;=CODE(AZ69),CODE(AZ69)&lt;=$DD$3),0,IF(AND($DG$3&lt;=CODE(AZ69),CODE(AZ69)&lt;=$DI$3),0,1)),0)),1)</f>
        <v>0</v>
      </c>
      <c r="ED69" s="436">
        <f>IF(ISERROR(VLOOKUP(BB69,'環境依存文字（電子入札利用不可）'!$A:$A,1,FALSE))=TRUE,IF(SUBSTITUTE(BB69,"　","")="",0,IF($CV$3&lt;=CODE(BB69),IF(AND($DB$3&lt;=CODE(BB69),CODE(BB69)&lt;=$DD$3),0,IF(AND($DG$3&lt;=CODE(BB69),CODE(BB69)&lt;=$DI$3),0,1)),0)),1)</f>
        <v>0</v>
      </c>
      <c r="EF69" s="436">
        <f>IF(ISERROR(VLOOKUP(BD69,'環境依存文字（電子入札利用不可）'!$A:$A,1,FALSE))=TRUE,IF(SUBSTITUTE(BD69,"　","")="",0,IF($CV$3&lt;=CODE(BD69),IF(AND($DB$3&lt;=CODE(BD69),CODE(BD69)&lt;=$DD$3),0,IF(AND($DG$3&lt;=CODE(BD69),CODE(BD69)&lt;=$DI$3),0,1)),0)),1)</f>
        <v>0</v>
      </c>
      <c r="EH69" s="436">
        <f>IF(ISERROR(VLOOKUP(BF69,'環境依存文字（電子入札利用不可）'!$A:$A,1,FALSE))=TRUE,IF(SUBSTITUTE(BF69,"　","")="",0,IF($CV$3&lt;=CODE(BF69),IF(AND($DB$3&lt;=CODE(BF69),CODE(BF69)&lt;=$DD$3),0,IF(AND($DG$3&lt;=CODE(BF69),CODE(BF69)&lt;=$DI$3),0,1)),0)),1)</f>
        <v>0</v>
      </c>
      <c r="EJ69" s="436">
        <f>IF(ISERROR(VLOOKUP(BH69,'環境依存文字（電子入札利用不可）'!$A:$A,1,FALSE))=TRUE,IF(SUBSTITUTE(BH69,"　","")="",0,IF($CV$3&lt;=CODE(BH69),IF(AND($DB$3&lt;=CODE(BH69),CODE(BH69)&lt;=$DD$3),0,IF(AND($DG$3&lt;=CODE(BH69),CODE(BH69)&lt;=$DI$3),0,1)),0)),1)</f>
        <v>0</v>
      </c>
      <c r="EL69" s="436">
        <f>IF(ISERROR(VLOOKUP(BJ69,'環境依存文字（電子入札利用不可）'!$A:$A,1,FALSE))=TRUE,IF(SUBSTITUTE(BJ69,"　","")="",0,IF($CV$3&lt;=CODE(BJ69),IF(AND($DB$3&lt;=CODE(BJ69),CODE(BJ69)&lt;=$DD$3),0,IF(AND($DG$3&lt;=CODE(BJ69),CODE(BJ69)&lt;=$DI$3),0,1)),0)),1)</f>
        <v>0</v>
      </c>
      <c r="EN69" s="436">
        <f>IF(ISERROR(VLOOKUP(BT69,'環境依存文字（電子入札利用不可）'!$A:$A,1,FALSE))=TRUE,IF(SUBSTITUTE(BT69,"　","")="",0,IF($CV$3&lt;=CODE(BT69),IF(AND($DB$3&lt;=CODE(BT69),CODE(BT69)&lt;=$DD$3),0,IF(AND($DG$3&lt;=CODE(BT69),CODE(BT69)&lt;=$DI$3),0,1)),0)),1)</f>
        <v>0</v>
      </c>
      <c r="EP69" s="436">
        <f>IF(ISERROR(VLOOKUP(BV69,'環境依存文字（電子入札利用不可）'!$A:$A,1,FALSE))=TRUE,IF(SUBSTITUTE(BV69,"　","")="",0,IF($CV$3&lt;=CODE(BV69),IF(AND($DB$3&lt;=CODE(BV69),CODE(BV69)&lt;=$DD$3),0,IF(AND($DG$3&lt;=CODE(BV69),CODE(BV69)&lt;=$DI$3),0,1)),0)),1)</f>
        <v>0</v>
      </c>
      <c r="ER69" s="436">
        <f>IF(ISERROR(VLOOKUP(BX69,'環境依存文字（電子入札利用不可）'!$A:$A,1,FALSE))=TRUE,IF(SUBSTITUTE(BX69,"　","")="",0,IF($CV$3&lt;=CODE(BX69),IF(AND($DB$3&lt;=CODE(BX69),CODE(BX69)&lt;=$DD$3),0,IF(AND($DG$3&lt;=CODE(BX69),CODE(BX69)&lt;=$DI$3),0,1)),0)),1)</f>
        <v>0</v>
      </c>
      <c r="ET69" s="436">
        <f>IF(ISERROR(VLOOKUP(BZ69,'環境依存文字（電子入札利用不可）'!$A:$A,1,FALSE))=TRUE,IF(SUBSTITUTE(BZ69,"　","")="",0,IF($CV$3&lt;=CODE(BZ69),IF(AND($DB$3&lt;=CODE(BZ69),CODE(BZ69)&lt;=$DD$3),0,IF(AND($DG$3&lt;=CODE(BZ69),CODE(BZ69)&lt;=$DI$3),0,1)),0)),1)</f>
        <v>0</v>
      </c>
      <c r="EV69" s="436">
        <f>IF(ISERROR(VLOOKUP(CB69,'環境依存文字（電子入札利用不可）'!$A:$A,1,FALSE))=TRUE,IF(SUBSTITUTE(CB69,"　","")="",0,IF($CV$3&lt;=CODE(CB69),IF(AND($DB$3&lt;=CODE(CB69),CODE(CB69)&lt;=$DD$3),0,IF(AND($DG$3&lt;=CODE(CB69),CODE(CB69)&lt;=$DI$3),0,1)),0)),1)</f>
        <v>0</v>
      </c>
      <c r="EX69" s="436">
        <f>IF(ISERROR(VLOOKUP(CD69,'環境依存文字（電子入札利用不可）'!$A:$A,1,FALSE))=TRUE,IF(SUBSTITUTE(CD69,"　","")="",0,IF($CV$3&lt;=CODE(CD69),IF(AND($DB$3&lt;=CODE(CD69),CODE(CD69)&lt;=$DD$3),0,IF(AND($DG$3&lt;=CODE(CD69),CODE(CD69)&lt;=$DI$3),0,1)),0)),1)</f>
        <v>0</v>
      </c>
      <c r="EZ69" s="436">
        <f>IF(ISERROR(VLOOKUP(CF69,'環境依存文字（電子入札利用不可）'!$A:$A,1,FALSE))=TRUE,IF(SUBSTITUTE(CF69,"　","")="",0,IF($CV$3&lt;=CODE(CF69),IF(AND($DB$3&lt;=CODE(CF69),CODE(CF69)&lt;=$DD$3),0,IF(AND($DG$3&lt;=CODE(CF69),CODE(CF69)&lt;=$DI$3),0,1)),0)),1)</f>
        <v>0</v>
      </c>
      <c r="FB69" s="436">
        <f>IF(ISERROR(VLOOKUP(CH69,'環境依存文字（電子入札利用不可）'!$A:$A,1,FALSE))=TRUE,IF(SUBSTITUTE(CH69,"　","")="",0,IF($CV$3&lt;=CODE(CH69),IF(AND($DB$3&lt;=CODE(CH69),CODE(CH69)&lt;=$DD$3),0,IF(AND($DG$3&lt;=CODE(CH69),CODE(CH69)&lt;=$DI$3),0,1)),0)),1)</f>
        <v>0</v>
      </c>
      <c r="FD69" s="436">
        <f>IF(ISERROR(VLOOKUP(CJ69,'環境依存文字（電子入札利用不可）'!$A:$A,1,FALSE))=TRUE,IF(SUBSTITUTE(CJ69,"　","")="",0,IF($CV$3&lt;=CODE(CJ69),IF(AND($DB$3&lt;=CODE(CJ69),CODE(CJ69)&lt;=$DD$3),0,IF(AND($DG$3&lt;=CODE(CJ69),CODE(CJ69)&lt;=$DI$3),0,1)),0)),1)</f>
        <v>0</v>
      </c>
      <c r="FF69" s="436">
        <f>IF(ISERROR(VLOOKUP(CL69,'環境依存文字（電子入札利用不可）'!$A:$A,1,FALSE))=TRUE,IF(SUBSTITUTE(CL69,"　","")="",0,IF($CV$3&lt;=CODE(CL69),IF(AND($DB$3&lt;=CODE(CL69),CODE(CL69)&lt;=$DD$3),0,IF(AND($DG$3&lt;=CODE(CL69),CODE(CL69)&lt;=$DI$3),0,1)),0)),1)</f>
        <v>0</v>
      </c>
      <c r="FH69" s="436">
        <f>IF(ISERROR(VLOOKUP(CN69,'環境依存文字（電子入札利用不可）'!$A:$A,1,FALSE))=TRUE,IF(SUBSTITUTE(CN69,"　","")="",0,IF($CV$3&lt;=CODE(CN69),IF(AND($DB$3&lt;=CODE(CN69),CODE(CN69)&lt;=$DD$3),0,IF(AND($DG$3&lt;=CODE(CN69),CODE(CN69)&lt;=$DI$3),0,1)),0)),1)</f>
        <v>0</v>
      </c>
      <c r="FJ69" s="436">
        <f>IF(ISERROR(VLOOKUP(CP69,'環境依存文字（電子入札利用不可）'!$A:$A,1,FALSE))=TRUE,IF(SUBSTITUTE(CP69,"　","")="",0,IF($CV$3&lt;=CODE(CP69),IF(AND($DB$3&lt;=CODE(CP69),CODE(CP69)&lt;=$DD$3),0,IF(AND($DG$3&lt;=CODE(CP69),CODE(CP69)&lt;=$DI$3),0,1)),0)),1)</f>
        <v>0</v>
      </c>
      <c r="FL69" s="436">
        <f>IF(ISERROR(VLOOKUP(CR69,'環境依存文字（電子入札利用不可）'!$A:$A,1,FALSE))=TRUE,IF(SUBSTITUTE(CR69,"　","")="",0,IF($CV$3&lt;=CODE(CR69),IF(AND($DB$3&lt;=CODE(CR69),CODE(CR69)&lt;=$DD$3),0,IF(AND($DG$3&lt;=CODE(CR69),CODE(CR69)&lt;=$DI$3),0,1)),0)),1)</f>
        <v>0</v>
      </c>
      <c r="FN69" s="436">
        <f>IF(ISERROR(VLOOKUP(CT69,'環境依存文字（電子入札利用不可）'!$A:$A,1,FALSE))=TRUE,IF(SUBSTITUTE(CT69,"　","")="",0,IF($CV$3&lt;=CODE(CT69),IF(AND($DB$3&lt;=CODE(CT69),CODE(CT69)&lt;=$DD$3),0,IF(AND($DG$3&lt;=CODE(CT69),CODE(CT69)&lt;=$DI$3),0,1)),0)),1)</f>
        <v>0</v>
      </c>
      <c r="FP69" s="436">
        <f>IF(ISERROR(VLOOKUP(CV69,'環境依存文字（電子入札利用不可）'!$A:$A,1,FALSE))=TRUE,IF(SUBSTITUTE(CV69,"　","")="",0,IF($CV$3&lt;=CODE(CV69),IF(AND($DB$3&lt;=CODE(CV69),CODE(CV69)&lt;=$DD$3),0,IF(AND($DG$3&lt;=CODE(CV69),CODE(CV69)&lt;=$DI$3),0,1)),0)),1)</f>
        <v>0</v>
      </c>
    </row>
    <row r="70" spans="1:180" ht="24" customHeight="1" thickBot="1">
      <c r="B70" s="1451"/>
      <c r="C70" s="1428" t="str">
        <f>+IF(入力シート!F243="","",入力シート!F243)</f>
        <v/>
      </c>
      <c r="D70" s="1428"/>
      <c r="E70" s="1428"/>
      <c r="F70" s="1428"/>
      <c r="G70" s="1428"/>
      <c r="H70" s="1428"/>
      <c r="I70" s="1428"/>
      <c r="J70" s="1428"/>
      <c r="K70" s="362" t="str">
        <f>+IF(入力シート!J243="","",入力シート!J243)</f>
        <v/>
      </c>
      <c r="L70" s="1429" t="str">
        <f>+MID(入力シート!$BI243,入力シート!BI$182,1)</f>
        <v/>
      </c>
      <c r="M70" s="1430"/>
      <c r="N70" s="1431" t="str">
        <f>+MID(入力シート!$BI243,入力シート!BK$182,1)</f>
        <v/>
      </c>
      <c r="O70" s="1432"/>
      <c r="P70" s="1432" t="str">
        <f>+MID(入力シート!$BI243,入力シート!BM$182,1)</f>
        <v/>
      </c>
      <c r="Q70" s="1432"/>
      <c r="R70" s="1433" t="str">
        <f>+MID(入力シート!$BI243,入力シート!BO$182,1)</f>
        <v/>
      </c>
      <c r="S70" s="1434"/>
      <c r="T70" s="1429" t="str">
        <f>+MID(入力シート!$BI243,入力シート!BQ$182,1)</f>
        <v/>
      </c>
      <c r="U70" s="1430"/>
      <c r="V70" s="584" t="str">
        <f>+IF(入力シート!$Q243="","",MID(TEXT(入力シート!$Q243,"00000#"),入力シート!BI$183,1))</f>
        <v/>
      </c>
      <c r="W70" s="585" t="str">
        <f>+IF(入力シート!$Q243="","",MID(TEXT(入力シート!$Q243,"00000#"),入力シート!BJ$183,1))</f>
        <v/>
      </c>
      <c r="X70" s="585" t="str">
        <f>+IF(入力シート!$Q243="","",MID(TEXT(入力シート!$Q243,"00000#"),入力シート!BK$183,1))</f>
        <v/>
      </c>
      <c r="Y70" s="585" t="str">
        <f>+IF(入力シート!$Q243="","",MID(TEXT(入力シート!$Q243,"00000#"),入力シート!BL$183,1))</f>
        <v/>
      </c>
      <c r="Z70" s="585" t="str">
        <f>+IF(入力シート!$Q243="","",MID(TEXT(入力シート!$Q243,"00000#"),入力シート!BM$183,1))</f>
        <v/>
      </c>
      <c r="AA70" s="586" t="str">
        <f>+IF(入力シート!$Q243="","",MID(TEXT(入力シート!$Q243,"00000#"),入力シート!BN$183,1))</f>
        <v/>
      </c>
      <c r="AB70" s="1424" t="str">
        <f>+IF(入力シート!$S242="","",MID(入力シート!$S242,入力シート!CS$181,1))</f>
        <v/>
      </c>
      <c r="AC70" s="1421"/>
      <c r="AD70" s="1421" t="str">
        <f>+IF(入力シート!$S242="","",MID(入力シート!$S242,入力シート!CU$181,1))</f>
        <v/>
      </c>
      <c r="AE70" s="1421"/>
      <c r="AF70" s="1421" t="str">
        <f>+IF(入力シート!$S242="","",MID(入力シート!$S242,入力シート!CW$181,1))</f>
        <v/>
      </c>
      <c r="AG70" s="1421"/>
      <c r="AH70" s="1421" t="str">
        <f>+IF(入力シート!$S242="","",MID(入力シート!$S242,入力シート!CY$181,1))</f>
        <v/>
      </c>
      <c r="AI70" s="1421"/>
      <c r="AJ70" s="1421" t="str">
        <f>+IF(入力シート!$S242="","",MID(入力シート!$S242,入力シート!DA$181,1))</f>
        <v/>
      </c>
      <c r="AK70" s="1421"/>
      <c r="AL70" s="1421" t="str">
        <f>+IF(入力シート!$S242="","",MID(入力シート!$S242,入力シート!DC$181,1))</f>
        <v/>
      </c>
      <c r="AM70" s="1421"/>
      <c r="AN70" s="1421" t="str">
        <f>+IF(入力シート!$S242="","",MID(入力シート!$S242,入力シート!DE$181,1))</f>
        <v/>
      </c>
      <c r="AO70" s="1421"/>
      <c r="AP70" s="1421" t="str">
        <f>+IF(入力シート!$S242="","",MID(入力シート!$S242,入力シート!DG$181,1))</f>
        <v/>
      </c>
      <c r="AQ70" s="1421"/>
      <c r="AR70" s="1421" t="str">
        <f>+IF(入力シート!$S242="","",MID(入力シート!$S242,入力シート!DI$181,1))</f>
        <v/>
      </c>
      <c r="AS70" s="1421"/>
      <c r="AT70" s="1421" t="str">
        <f>+IF(入力シート!$S242="","",MID(入力シート!$S242,入力シート!DK$181,1))</f>
        <v/>
      </c>
      <c r="AU70" s="1421"/>
      <c r="AV70" s="1421" t="str">
        <f>+IF(入力シート!$S242="","",MID(入力シート!$S242,入力シート!DM$181,1))</f>
        <v/>
      </c>
      <c r="AW70" s="1421"/>
      <c r="AX70" s="1421" t="str">
        <f>+IF(入力シート!$S242="","",MID(入力シート!$S242,入力シート!DO$181,1))</f>
        <v/>
      </c>
      <c r="AY70" s="1421"/>
      <c r="AZ70" s="1421" t="str">
        <f>+IF(入力シート!$S242="","",MID(入力シート!$S242,入力シート!DQ$181,1))</f>
        <v/>
      </c>
      <c r="BA70" s="1421"/>
      <c r="BB70" s="1421" t="str">
        <f>+IF(入力シート!$S242="","",MID(入力シート!$S242,入力シート!DS$181,1))</f>
        <v/>
      </c>
      <c r="BC70" s="1421"/>
      <c r="BD70" s="1421" t="str">
        <f>+IF(入力シート!$S242="","",MID(入力シート!$S242,入力シート!DU$181,1))</f>
        <v/>
      </c>
      <c r="BE70" s="1421"/>
      <c r="BF70" s="1421" t="str">
        <f>+IF(入力シート!$S242="","",MID(入力シート!$S242,入力シート!DW$181,1))</f>
        <v/>
      </c>
      <c r="BG70" s="1421"/>
      <c r="BH70" s="1421" t="str">
        <f>+IF(入力シート!$S242="","",MID(入力シート!$S242,入力シート!DY$181,1))</f>
        <v/>
      </c>
      <c r="BI70" s="1421"/>
      <c r="BJ70" s="1422" t="str">
        <f>+IF(入力シート!$S242="","",MID(入力シート!$S242,入力シート!EA$181,1))</f>
        <v/>
      </c>
      <c r="BK70" s="1423"/>
      <c r="BL70" s="1417" t="str">
        <f>+IF(入力シート!$BJ242="","",MID(入力シート!$BJ242,入力シート!BI$181,1))</f>
        <v>　</v>
      </c>
      <c r="BM70" s="1418"/>
      <c r="BN70" s="1413" t="str">
        <f>+IF(入力シート!$BJ242="","",MID(入力シート!$BJ242,入力シート!BK$181,1))</f>
        <v/>
      </c>
      <c r="BO70" s="1414"/>
      <c r="BP70" s="1419" t="str">
        <f>+IF(入力シート!$BJ242="","",MID(入力シート!$BJ242,入力シート!BM$181,1))</f>
        <v/>
      </c>
      <c r="BQ70" s="1420"/>
      <c r="BR70" s="1413" t="str">
        <f>+IF(入力シート!$BJ242="","",MID(入力シート!$BJ242,入力シート!BO$181,1))</f>
        <v/>
      </c>
      <c r="BS70" s="1414"/>
      <c r="BT70" s="1413" t="str">
        <f>+IF(入力シート!$BJ242="","",MID(入力シート!$BJ242,入力シート!BQ$181,1))</f>
        <v/>
      </c>
      <c r="BU70" s="1414"/>
      <c r="BV70" s="1419" t="str">
        <f>+IF(入力シート!$BJ242="","",MID(入力シート!$BJ242,入力シート!BS$181,1))</f>
        <v/>
      </c>
      <c r="BW70" s="1420"/>
      <c r="BX70" s="1413" t="str">
        <f>+IF(入力シート!$BJ242="","",MID(入力シート!$BJ242,入力シート!BU$181,1))</f>
        <v/>
      </c>
      <c r="BY70" s="1414"/>
      <c r="BZ70" s="1413" t="str">
        <f>+IF(入力シート!$BJ242="","",MID(入力シート!$BJ242,入力シート!BW$181,1))</f>
        <v/>
      </c>
      <c r="CA70" s="1414"/>
      <c r="CB70" s="1413" t="str">
        <f>+IF(入力シート!$BJ242="","",MID(入力シート!$BJ242,入力シート!BY$181,1))</f>
        <v/>
      </c>
      <c r="CC70" s="1414"/>
      <c r="CD70" s="1413" t="str">
        <f>+IF(入力シート!$BJ242="","",MID(入力シート!$BJ242,入力シート!CA$181,1))</f>
        <v/>
      </c>
      <c r="CE70" s="1414"/>
      <c r="CF70" s="1413" t="str">
        <f>+IF(入力シート!$BJ242="","",MID(入力シート!$BJ242,入力シート!CC$181,1))</f>
        <v/>
      </c>
      <c r="CG70" s="1414"/>
      <c r="CH70" s="1415" t="str">
        <f>+IF(入力シート!$BJ242="","",MID(入力シート!$BJ242,入力シート!CE$181,1))</f>
        <v/>
      </c>
      <c r="CI70" s="1416"/>
      <c r="CJ70" s="1410" t="str">
        <f>+IF(入力シート!$AK242="","",MID(入力シート!$AK242,入力シート!BI$181,1))</f>
        <v/>
      </c>
      <c r="CK70" s="1411"/>
      <c r="CL70" s="1398" t="str">
        <f>+IF(入力シート!$AK242="","",MID(入力シート!$AK242,入力シート!BK$181,1))</f>
        <v/>
      </c>
      <c r="CM70" s="1412"/>
      <c r="CN70" s="1398" t="str">
        <f>+IF(入力シート!$AK242="","",MID(入力シート!$AK242,入力シート!BM$181,1))</f>
        <v/>
      </c>
      <c r="CO70" s="1412"/>
      <c r="CP70" s="1398" t="str">
        <f>+IF(入力シート!$AK242="","",MID(入力シート!$AK242,入力シート!BO$181,1))</f>
        <v/>
      </c>
      <c r="CQ70" s="1412"/>
      <c r="CR70" s="1398" t="str">
        <f>+IF(入力シート!$AK242="","",MID(入力シート!$AK242,入力シート!BQ$181,1))</f>
        <v/>
      </c>
      <c r="CS70" s="1412"/>
      <c r="CT70" s="1398" t="str">
        <f>+IF(入力シート!$AK242="","",MID(入力シート!$AK242,入力シート!BS$181,1))</f>
        <v/>
      </c>
      <c r="CU70" s="1412"/>
      <c r="CV70" s="1398" t="str">
        <f>+IF(入力シート!$AK242="","",MID(入力シート!$AK242,入力シート!BU$181,1))</f>
        <v/>
      </c>
      <c r="CW70" s="1399"/>
      <c r="DB70" s="436"/>
      <c r="DC70" s="436"/>
      <c r="DD70" s="436">
        <f>IF(ISERROR(VLOOKUP(AB70,'環境依存文字（電子入札利用不可）'!$A:$A,1,FALSE))=TRUE,IF(SUBSTITUTE(AB70,"　","")="",0,IF($CV$3&lt;=CODE(AB70),IF(AND($DB$3&lt;=CODE(AB70),CODE(AB70)&lt;=$DD$3),0,IF(AND($DG$3&lt;=CODE(AB70),CODE(AB70)&lt;=$DI$3),0,1)),0)),1)</f>
        <v>0</v>
      </c>
      <c r="DE70" s="436"/>
      <c r="DF70" s="436">
        <f>IF(ISERROR(VLOOKUP(AD70,'環境依存文字（電子入札利用不可）'!$A:$A,1,FALSE))=TRUE,IF(SUBSTITUTE(AD70,"　","")="",0,IF($CV$3&lt;=CODE(AD70),IF(AND($DB$3&lt;=CODE(AD70),CODE(AD70)&lt;=$DD$3),0,IF(AND($DG$3&lt;=CODE(AD70),CODE(AD70)&lt;=$DI$3),0,1)),0)),1)</f>
        <v>0</v>
      </c>
      <c r="DG70" s="436"/>
      <c r="DH70" s="436">
        <f>IF(ISERROR(VLOOKUP(AF70,'環境依存文字（電子入札利用不可）'!$A:$A,1,FALSE))=TRUE,IF(SUBSTITUTE(AF70,"　","")="",0,IF($CV$3&lt;=CODE(AF70),IF(AND($DB$3&lt;=CODE(AF70),CODE(AF70)&lt;=$DD$3),0,IF(AND($DG$3&lt;=CODE(AF70),CODE(AF70)&lt;=$DI$3),0,1)),0)),1)</f>
        <v>0</v>
      </c>
      <c r="DI70" s="436"/>
      <c r="DJ70" s="436">
        <f>IF(ISERROR(VLOOKUP(AH70,'環境依存文字（電子入札利用不可）'!$A:$A,1,FALSE))=TRUE,IF(SUBSTITUTE(AH70,"　","")="",0,IF($CV$3&lt;=CODE(AH70),IF(AND($DB$3&lt;=CODE(AH70),CODE(AH70)&lt;=$DD$3),0,IF(AND($DG$3&lt;=CODE(AH70),CODE(AH70)&lt;=$DI$3),0,1)),0)),1)</f>
        <v>0</v>
      </c>
      <c r="DK70" s="436"/>
      <c r="DL70" s="436">
        <f>IF(ISERROR(VLOOKUP(AJ70,'環境依存文字（電子入札利用不可）'!$A:$A,1,FALSE))=TRUE,IF(SUBSTITUTE(AJ70,"　","")="",0,IF($CV$3&lt;=CODE(AJ70),IF(AND($DB$3&lt;=CODE(AJ70),CODE(AJ70)&lt;=$DD$3),0,IF(AND($DG$3&lt;=CODE(AJ70),CODE(AJ70)&lt;=$DI$3),0,1)),0)),1)</f>
        <v>0</v>
      </c>
      <c r="DM70" s="436"/>
      <c r="DN70" s="436">
        <f>IF(ISERROR(VLOOKUP(AL70,'環境依存文字（電子入札利用不可）'!$A:$A,1,FALSE))=TRUE,IF(SUBSTITUTE(AL70,"　","")="",0,IF($CV$3&lt;=CODE(AL70),IF(AND($DB$3&lt;=CODE(AL70),CODE(AL70)&lt;=$DD$3),0,IF(AND($DG$3&lt;=CODE(AL70),CODE(AL70)&lt;=$DI$3),0,1)),0)),1)</f>
        <v>0</v>
      </c>
      <c r="DO70" s="436"/>
      <c r="DP70" s="436">
        <f>IF(ISERROR(VLOOKUP(AN70,'環境依存文字（電子入札利用不可）'!$A:$A,1,FALSE))=TRUE,IF(SUBSTITUTE(AN70,"　","")="",0,IF($CV$3&lt;=CODE(AN70),IF(AND($DB$3&lt;=CODE(AN70),CODE(AN70)&lt;=$DD$3),0,IF(AND($DG$3&lt;=CODE(AN70),CODE(AN70)&lt;=$DI$3),0,1)),0)),1)</f>
        <v>0</v>
      </c>
      <c r="DQ70" s="436"/>
      <c r="DR70" s="436">
        <f>IF(ISERROR(VLOOKUP(AP70,'環境依存文字（電子入札利用不可）'!$A:$A,1,FALSE))=TRUE,IF(SUBSTITUTE(AP70,"　","")="",0,IF($CV$3&lt;=CODE(AP70),IF(AND($DB$3&lt;=CODE(AP70),CODE(AP70)&lt;=$DD$3),0,IF(AND($DG$3&lt;=CODE(AP70),CODE(AP70)&lt;=$DI$3),0,1)),0)),1)</f>
        <v>0</v>
      </c>
      <c r="DS70" s="436"/>
      <c r="DT70" s="436">
        <f>IF(ISERROR(VLOOKUP(AR70,'環境依存文字（電子入札利用不可）'!$A:$A,1,FALSE))=TRUE,IF(SUBSTITUTE(AR70,"　","")="",0,IF($CV$3&lt;=CODE(AR70),IF(AND($DB$3&lt;=CODE(AR70),CODE(AR70)&lt;=$DD$3),0,IF(AND($DG$3&lt;=CODE(AR70),CODE(AR70)&lt;=$DI$3),0,1)),0)),1)</f>
        <v>0</v>
      </c>
      <c r="DU70" s="436"/>
      <c r="DV70" s="436">
        <f>IF(ISERROR(VLOOKUP(AT70,'環境依存文字（電子入札利用不可）'!$A:$A,1,FALSE))=TRUE,IF(SUBSTITUTE(AT70,"　","")="",0,IF($CV$3&lt;=CODE(AT70),IF(AND($DB$3&lt;=CODE(AT70),CODE(AT70)&lt;=$DD$3),0,IF(AND($DG$3&lt;=CODE(AT70),CODE(AT70)&lt;=$DI$3),0,1)),0)),1)</f>
        <v>0</v>
      </c>
      <c r="DW70" s="436"/>
      <c r="DX70" s="436">
        <f>IF(ISERROR(VLOOKUP(AV70,'環境依存文字（電子入札利用不可）'!$A:$A,1,FALSE))=TRUE,IF(SUBSTITUTE(AV70,"　","")="",0,IF($CV$3&lt;=CODE(AV70),IF(AND($DB$3&lt;=CODE(AV70),CODE(AV70)&lt;=$DD$3),0,IF(AND($DG$3&lt;=CODE(AV70),CODE(AV70)&lt;=$DI$3),0,1)),0)),1)</f>
        <v>0</v>
      </c>
      <c r="DY70" s="436"/>
      <c r="DZ70" s="436">
        <f>IF(ISERROR(VLOOKUP(AX70,'環境依存文字（電子入札利用不可）'!$A:$A,1,FALSE))=TRUE,IF(SUBSTITUTE(AX70,"　","")="",0,IF($CV$3&lt;=CODE(AX70),IF(AND($DB$3&lt;=CODE(AX70),CODE(AX70)&lt;=$DD$3),0,IF(AND($DG$3&lt;=CODE(AX70),CODE(AX70)&lt;=$DI$3),0,1)),0)),1)</f>
        <v>0</v>
      </c>
      <c r="EA70" s="436"/>
      <c r="EB70" s="436">
        <f>IF(ISERROR(VLOOKUP(AZ70,'環境依存文字（電子入札利用不可）'!$A:$A,1,FALSE))=TRUE,IF(SUBSTITUTE(AZ70,"　","")="",0,IF($CV$3&lt;=CODE(AZ70),IF(AND($DB$3&lt;=CODE(AZ70),CODE(AZ70)&lt;=$DD$3),0,IF(AND($DG$3&lt;=CODE(AZ70),CODE(AZ70)&lt;=$DI$3),0,1)),0)),1)</f>
        <v>0</v>
      </c>
      <c r="EC70" s="436"/>
      <c r="ED70" s="436">
        <f>IF(ISERROR(VLOOKUP(BB70,'環境依存文字（電子入札利用不可）'!$A:$A,1,FALSE))=TRUE,IF(SUBSTITUTE(BB70,"　","")="",0,IF($CV$3&lt;=CODE(BB70),IF(AND($DB$3&lt;=CODE(BB70),CODE(BB70)&lt;=$DD$3),0,IF(AND($DG$3&lt;=CODE(BB70),CODE(BB70)&lt;=$DI$3),0,1)),0)),1)</f>
        <v>0</v>
      </c>
      <c r="EE70" s="436"/>
      <c r="EF70" s="436">
        <f>IF(ISERROR(VLOOKUP(BD70,'環境依存文字（電子入札利用不可）'!$A:$A,1,FALSE))=TRUE,IF(SUBSTITUTE(BD70,"　","")="",0,IF($CV$3&lt;=CODE(BD70),IF(AND($DB$3&lt;=CODE(BD70),CODE(BD70)&lt;=$DD$3),0,IF(AND($DG$3&lt;=CODE(BD70),CODE(BD70)&lt;=$DI$3),0,1)),0)),1)</f>
        <v>0</v>
      </c>
      <c r="EG70" s="436"/>
      <c r="EH70" s="436">
        <f>IF(ISERROR(VLOOKUP(BF70,'環境依存文字（電子入札利用不可）'!$A:$A,1,FALSE))=TRUE,IF(SUBSTITUTE(BF70,"　","")="",0,IF($CV$3&lt;=CODE(BF70),IF(AND($DB$3&lt;=CODE(BF70),CODE(BF70)&lt;=$DD$3),0,IF(AND($DG$3&lt;=CODE(BF70),CODE(BF70)&lt;=$DI$3),0,1)),0)),1)</f>
        <v>0</v>
      </c>
      <c r="EI70" s="436"/>
      <c r="EJ70" s="436">
        <f>IF(ISERROR(VLOOKUP(BH70,'環境依存文字（電子入札利用不可）'!$A:$A,1,FALSE))=TRUE,IF(SUBSTITUTE(BH70,"　","")="",0,IF($CV$3&lt;=CODE(BH70),IF(AND($DB$3&lt;=CODE(BH70),CODE(BH70)&lt;=$DD$3),0,IF(AND($DG$3&lt;=CODE(BH70),CODE(BH70)&lt;=$DI$3),0,1)),0)),1)</f>
        <v>0</v>
      </c>
      <c r="EK70" s="436"/>
      <c r="EL70" s="436">
        <f>IF(ISERROR(VLOOKUP(BJ70,'環境依存文字（電子入札利用不可）'!$A:$A,1,FALSE))=TRUE,IF(SUBSTITUTE(BJ70,"　","")="",0,IF($CV$3&lt;=CODE(BJ70),IF(AND($DB$3&lt;=CODE(BJ70),CODE(BJ70)&lt;=$DD$3),0,IF(AND($DG$3&lt;=CODE(BJ70),CODE(BJ70)&lt;=$DI$3),0,1)),0)),1)</f>
        <v>0</v>
      </c>
      <c r="EM70" s="436"/>
      <c r="EN70" s="436">
        <f>IF(ISERROR(VLOOKUP(BL70,'環境依存文字（電子入札利用不可）'!$A:$A,1,FALSE))=TRUE,IF(SUBSTITUTE(BL70,"　","")="",0,IF($CV$3&lt;=CODE(BL70),IF(AND($DB$3&lt;=CODE(BL70),CODE(BL70)&lt;=$DD$3),0,IF(AND($DG$3&lt;=CODE(BL70),CODE(BL70)&lt;=$DI$3),0,1)),0)),1)</f>
        <v>0</v>
      </c>
      <c r="EO70" s="436"/>
      <c r="EP70" s="436">
        <f>IF(ISERROR(VLOOKUP(BN70,'環境依存文字（電子入札利用不可）'!$A:$A,1,FALSE))=TRUE,IF(SUBSTITUTE(BN70,"　","")="",0,IF($CV$3&lt;=CODE(BN70),IF(AND($DB$3&lt;=CODE(BN70),CODE(BN70)&lt;=$DD$3),0,IF(AND($DG$3&lt;=CODE(BN70),CODE(BN70)&lt;=$DI$3),0,1)),0)),1)</f>
        <v>0</v>
      </c>
      <c r="EQ70" s="436"/>
      <c r="ER70" s="436">
        <f>IF(ISERROR(VLOOKUP(BP70,'環境依存文字（電子入札利用不可）'!$A:$A,1,FALSE))=TRUE,IF(SUBSTITUTE(BP70,"　","")="",0,IF($CV$3&lt;=CODE(BP70),IF(AND($DB$3&lt;=CODE(BP70),CODE(BP70)&lt;=$DD$3),0,IF(AND($DG$3&lt;=CODE(BP70),CODE(BP70)&lt;=$DI$3),0,1)),0)),1)</f>
        <v>0</v>
      </c>
      <c r="ES70" s="436"/>
      <c r="ET70" s="436">
        <f>IF(ISERROR(VLOOKUP(BR70,'環境依存文字（電子入札利用不可）'!$A:$A,1,FALSE))=TRUE,IF(SUBSTITUTE(BR70,"　","")="",0,IF($CV$3&lt;=CODE(BR70),IF(AND($DB$3&lt;=CODE(BR70),CODE(BR70)&lt;=$DD$3),0,IF(AND($DG$3&lt;=CODE(BR70),CODE(BR70)&lt;=$DI$3),0,1)),0)),1)</f>
        <v>0</v>
      </c>
      <c r="EU70" s="436"/>
      <c r="EV70" s="436">
        <f>IF(ISERROR(VLOOKUP(BT70,'環境依存文字（電子入札利用不可）'!$A:$A,1,FALSE))=TRUE,IF(SUBSTITUTE(BT70,"　","")="",0,IF($CV$3&lt;=CODE(BT70),IF(AND($DB$3&lt;=CODE(BT70),CODE(BT70)&lt;=$DD$3),0,IF(AND($DG$3&lt;=CODE(BT70),CODE(BT70)&lt;=$DI$3),0,1)),0)),1)</f>
        <v>0</v>
      </c>
      <c r="EW70" s="436"/>
      <c r="EX70" s="436">
        <f>IF(ISERROR(VLOOKUP(BV70,'環境依存文字（電子入札利用不可）'!$A:$A,1,FALSE))=TRUE,IF(SUBSTITUTE(BV70,"　","")="",0,IF($CV$3&lt;=CODE(BV70),IF(AND($DB$3&lt;=CODE(BV70),CODE(BV70)&lt;=$DD$3),0,IF(AND($DG$3&lt;=CODE(BV70),CODE(BV70)&lt;=$DI$3),0,1)),0)),1)</f>
        <v>0</v>
      </c>
      <c r="EY70" s="436"/>
      <c r="EZ70" s="436">
        <f>IF(ISERROR(VLOOKUP(BX70,'環境依存文字（電子入札利用不可）'!$A:$A,1,FALSE))=TRUE,IF(SUBSTITUTE(BX70,"　","")="",0,IF($CV$3&lt;=CODE(BX70),IF(AND($DB$3&lt;=CODE(BX70),CODE(BX70)&lt;=$DD$3),0,IF(AND($DG$3&lt;=CODE(BX70),CODE(BX70)&lt;=$DI$3),0,1)),0)),1)</f>
        <v>0</v>
      </c>
      <c r="FA70" s="436"/>
      <c r="FB70" s="436">
        <f>IF(ISERROR(VLOOKUP(BZ70,'環境依存文字（電子入札利用不可）'!$A:$A,1,FALSE))=TRUE,IF(SUBSTITUTE(BZ70,"　","")="",0,IF($CV$3&lt;=CODE(BZ70),IF(AND($DB$3&lt;=CODE(BZ70),CODE(BZ70)&lt;=$DD$3),0,IF(AND($DG$3&lt;=CODE(BZ70),CODE(BZ70)&lt;=$DI$3),0,1)),0)),1)</f>
        <v>0</v>
      </c>
      <c r="FC70" s="436"/>
      <c r="FD70" s="436">
        <f>IF(ISERROR(VLOOKUP(CB70,'環境依存文字（電子入札利用不可）'!$A:$A,1,FALSE))=TRUE,IF(SUBSTITUTE(CB70,"　","")="",0,IF($CV$3&lt;=CODE(CB70),IF(AND($DB$3&lt;=CODE(CB70),CODE(CB70)&lt;=$DD$3),0,IF(AND($DG$3&lt;=CODE(CB70),CODE(CB70)&lt;=$DI$3),0,1)),0)),1)</f>
        <v>0</v>
      </c>
      <c r="FE70" s="436"/>
      <c r="FF70" s="436">
        <f>IF(ISERROR(VLOOKUP(CD70,'環境依存文字（電子入札利用不可）'!$A:$A,1,FALSE))=TRUE,IF(SUBSTITUTE(CD70,"　","")="",0,IF($CV$3&lt;=CODE(CD70),IF(AND($DB$3&lt;=CODE(CD70),CODE(CD70)&lt;=$DD$3),0,IF(AND($DG$3&lt;=CODE(CD70),CODE(CD70)&lt;=$DI$3),0,1)),0)),1)</f>
        <v>0</v>
      </c>
      <c r="FG70" s="436"/>
      <c r="FH70" s="436">
        <f>IF(ISERROR(VLOOKUP(CF70,'環境依存文字（電子入札利用不可）'!$A:$A,1,FALSE))=TRUE,IF(SUBSTITUTE(CF70,"　","")="",0,IF($CV$3&lt;=CODE(CF70),IF(AND($DB$3&lt;=CODE(CF70),CODE(CF70)&lt;=$DD$3),0,IF(AND($DG$3&lt;=CODE(CF70),CODE(CF70)&lt;=$DI$3),0,1)),0)),1)</f>
        <v>0</v>
      </c>
      <c r="FI70" s="436"/>
      <c r="FJ70" s="436">
        <f>IF(ISERROR(VLOOKUP(CH70,'環境依存文字（電子入札利用不可）'!$A:$A,1,FALSE))=TRUE,IF(SUBSTITUTE(CH70,"　","")="",0,IF($CV$3&lt;=CODE(CH70),IF(AND($DB$3&lt;=CODE(CH70),CODE(CH70)&lt;=$DD$3),0,IF(AND($DG$3&lt;=CODE(CH70),CODE(CH70)&lt;=$DI$3),0,1)),0)),1)</f>
        <v>0</v>
      </c>
      <c r="FK70" s="436"/>
      <c r="FL70" s="436">
        <f>IF(ISERROR(VLOOKUP(CJ70,'環境依存文字（電子入札利用不可）'!$A:$A,1,FALSE))=TRUE,IF(SUBSTITUTE(CJ70,"　","")="",0,IF($CV$3&lt;=CODE(CJ70),IF(AND($DB$3&lt;=CODE(CJ70),CODE(CJ70)&lt;=$DD$3),0,IF(AND($DG$3&lt;=CODE(CJ70),CODE(CJ70)&lt;=$DI$3),0,1)),0)),1)</f>
        <v>0</v>
      </c>
      <c r="FM70" s="436"/>
      <c r="FN70" s="436">
        <f>IF(ISERROR(VLOOKUP(CL70,'環境依存文字（電子入札利用不可）'!$A:$A,1,FALSE))=TRUE,IF(SUBSTITUTE(CL70,"　","")="",0,IF($CV$3&lt;=CODE(CL70),IF(AND($DB$3&lt;=CODE(CL70),CODE(CL70)&lt;=$DD$3),0,IF(AND($DG$3&lt;=CODE(CL70),CODE(CL70)&lt;=$DI$3),0,1)),0)),1)</f>
        <v>0</v>
      </c>
      <c r="FO70" s="436"/>
      <c r="FP70" s="436">
        <f>IF(ISERROR(VLOOKUP(CN70,'環境依存文字（電子入札利用不可）'!$A:$A,1,FALSE))=TRUE,IF(SUBSTITUTE(CN70,"　","")="",0,IF($CV$3&lt;=CODE(CN70),IF(AND($DB$3&lt;=CODE(CN70),CODE(CN70)&lt;=$DD$3),0,IF(AND($DG$3&lt;=CODE(CN70),CODE(CN70)&lt;=$DI$3),0,1)),0)),1)</f>
        <v>0</v>
      </c>
      <c r="FR70" s="436">
        <f>IF(ISERROR(VLOOKUP(CP70,'環境依存文字（電子入札利用不可）'!$A:$A,1,FALSE))=TRUE,IF(SUBSTITUTE(CP70,"　","")="",0,IF($CV$3&lt;=CODE(CP70),IF(AND($DB$3&lt;=CODE(CP70),CODE(CP70)&lt;=$DD$3),0,IF(AND($DG$3&lt;=CODE(CP70),CODE(CP70)&lt;=$DI$3),0,1)),0)),1)</f>
        <v>0</v>
      </c>
      <c r="FT70" s="436">
        <f>IF(ISERROR(VLOOKUP(CR70,'環境依存文字（電子入札利用不可）'!$A:$A,1,FALSE))=TRUE,IF(SUBSTITUTE(CR70,"　","")="",0,IF($CV$3&lt;=CODE(CR70),IF(AND($DB$3&lt;=CODE(CR70),CODE(CR70)&lt;=$DD$3),0,IF(AND($DG$3&lt;=CODE(CR70),CODE(CR70)&lt;=$DI$3),0,1)),0)),1)</f>
        <v>0</v>
      </c>
      <c r="FV70" s="436">
        <f>IF(ISERROR(VLOOKUP(CT70,'環境依存文字（電子入札利用不可）'!$A:$A,1,FALSE))=TRUE,IF(SUBSTITUTE(CT70,"　","")="",0,IF($CV$3&lt;=CODE(CT70),IF(AND($DB$3&lt;=CODE(CT70),CODE(CT70)&lt;=$DD$3),0,IF(AND($DG$3&lt;=CODE(CT70),CODE(CT70)&lt;=$DI$3),0,1)),0)),1)</f>
        <v>0</v>
      </c>
      <c r="FX70" s="436">
        <f>IF(ISERROR(VLOOKUP(CV70,'環境依存文字（電子入札利用不可）'!$A:$A,1,FALSE))=TRUE,IF(SUBSTITUTE(CV70,"　","")="",0,IF($CV$3&lt;=CODE(CV70),IF(AND($DB$3&lt;=CODE(CV70),CODE(CV70)&lt;=$DD$3),0,IF(AND($DG$3&lt;=CODE(CV70),CODE(CV70)&lt;=$DI$3),0,1)),0)),1)</f>
        <v>0</v>
      </c>
    </row>
    <row r="71" spans="1:180" ht="18.75" customHeight="1"/>
    <row r="72" spans="1:180" ht="18.75" customHeight="1" thickBot="1">
      <c r="A72" s="607"/>
      <c r="B72" s="607"/>
      <c r="C72" s="607" t="s">
        <v>745</v>
      </c>
      <c r="D72" s="607"/>
      <c r="E72" s="607"/>
      <c r="F72" s="607"/>
      <c r="G72" s="607"/>
      <c r="H72" s="607"/>
      <c r="I72" s="607"/>
      <c r="J72" s="607"/>
      <c r="K72" s="607"/>
      <c r="L72" s="607"/>
      <c r="BQ72" s="231"/>
      <c r="BR72" s="231"/>
    </row>
    <row r="73" spans="1:180" ht="18.75" customHeight="1" thickTop="1">
      <c r="C73" s="1400" t="s">
        <v>410</v>
      </c>
      <c r="D73" s="1401"/>
      <c r="E73" s="1401"/>
      <c r="F73" s="1401"/>
      <c r="G73" s="1401"/>
      <c r="H73" s="1401"/>
      <c r="I73" s="1401"/>
      <c r="J73" s="1402"/>
      <c r="K73" s="297">
        <v>1</v>
      </c>
      <c r="L73" s="1403" t="s">
        <v>746</v>
      </c>
      <c r="M73" s="1404"/>
      <c r="N73" s="1405" t="s">
        <v>747</v>
      </c>
      <c r="O73" s="1406"/>
      <c r="P73" s="1407">
        <v>0</v>
      </c>
      <c r="Q73" s="1407"/>
      <c r="R73" s="1407">
        <v>2</v>
      </c>
      <c r="S73" s="1407"/>
      <c r="T73" s="1408" t="s">
        <v>748</v>
      </c>
      <c r="U73" s="1409"/>
      <c r="V73" s="608"/>
      <c r="W73" s="609"/>
      <c r="X73" s="609"/>
      <c r="Y73" s="609"/>
      <c r="Z73" s="609"/>
      <c r="AA73" s="610"/>
      <c r="AB73" s="556"/>
      <c r="AC73" s="556"/>
      <c r="AD73" s="556"/>
      <c r="AE73" s="556"/>
      <c r="AF73" s="556"/>
      <c r="AG73" s="556"/>
      <c r="AH73" s="556"/>
      <c r="AI73" s="556"/>
      <c r="AJ73" s="556"/>
      <c r="AK73" s="556"/>
      <c r="AL73" s="556"/>
      <c r="AM73" s="556"/>
      <c r="AN73" s="556"/>
      <c r="AO73" s="556"/>
      <c r="AP73" s="556"/>
      <c r="AQ73" s="556"/>
      <c r="AR73" s="556"/>
      <c r="AS73" s="556"/>
      <c r="AT73" s="556"/>
      <c r="AU73" s="556"/>
      <c r="AV73" s="556"/>
      <c r="AW73" s="556"/>
      <c r="AX73" s="556"/>
      <c r="CO73" s="427"/>
      <c r="CP73" s="427"/>
      <c r="CQ73" s="427"/>
      <c r="CR73" s="427"/>
      <c r="CT73" s="634"/>
      <c r="CU73" s="634"/>
      <c r="CV73" s="634"/>
      <c r="CW73" s="634"/>
      <c r="CX73" s="634"/>
      <c r="CY73" s="634"/>
      <c r="CZ73" s="634"/>
      <c r="DA73" s="634"/>
      <c r="DB73" s="634"/>
      <c r="DC73" s="634"/>
      <c r="DD73" s="634"/>
      <c r="DE73" s="634"/>
      <c r="DF73" s="634"/>
      <c r="DG73" s="634"/>
      <c r="DH73" s="634"/>
      <c r="DI73" s="634"/>
      <c r="DJ73" s="634"/>
      <c r="DK73" s="634"/>
      <c r="DL73" s="634"/>
      <c r="DM73" s="634"/>
      <c r="DN73" s="634"/>
      <c r="DO73" s="634"/>
      <c r="DP73" s="634"/>
      <c r="DQ73" s="634"/>
      <c r="DR73" s="634"/>
      <c r="DS73" s="634"/>
      <c r="DT73" s="634"/>
      <c r="DU73" s="634"/>
      <c r="DV73" s="634"/>
      <c r="DW73" s="634"/>
      <c r="DX73" s="634"/>
      <c r="DY73" s="634"/>
      <c r="DZ73" s="634"/>
      <c r="EA73" s="634"/>
      <c r="EB73" s="634"/>
      <c r="EC73" s="634"/>
      <c r="ED73" s="634"/>
      <c r="EE73" s="634"/>
      <c r="EF73" s="634"/>
      <c r="EG73" s="634"/>
      <c r="EH73" s="634"/>
      <c r="EI73" s="634"/>
      <c r="EJ73" s="634"/>
      <c r="EK73" s="427"/>
    </row>
    <row r="74" spans="1:180" ht="18.75" customHeight="1">
      <c r="A74" s="556"/>
      <c r="B74" s="556"/>
      <c r="C74" s="1392" t="s">
        <v>749</v>
      </c>
      <c r="D74" s="1004"/>
      <c r="E74" s="1004"/>
      <c r="F74" s="1004"/>
      <c r="G74" s="1004"/>
      <c r="H74" s="1004"/>
      <c r="I74" s="1004"/>
      <c r="J74" s="1005"/>
      <c r="K74" s="55">
        <v>2</v>
      </c>
      <c r="L74" s="1393"/>
      <c r="M74" s="1394"/>
      <c r="N74" s="1384">
        <v>0</v>
      </c>
      <c r="O74" s="1385"/>
      <c r="P74" s="1395">
        <v>2</v>
      </c>
      <c r="Q74" s="1385"/>
      <c r="R74" s="1396"/>
      <c r="S74" s="1397"/>
      <c r="T74" s="1393"/>
      <c r="U74" s="1394"/>
      <c r="V74" s="463"/>
      <c r="W74" s="464"/>
      <c r="X74" s="464"/>
      <c r="Y74" s="464"/>
      <c r="Z74" s="464"/>
      <c r="AA74" s="611"/>
      <c r="AJ74" s="556"/>
      <c r="AK74" s="556"/>
      <c r="AL74" s="556"/>
      <c r="AM74" s="556"/>
      <c r="AN74" s="556"/>
      <c r="AO74" s="556"/>
      <c r="AP74" s="556"/>
      <c r="AQ74" s="556"/>
      <c r="AR74" s="556"/>
      <c r="AS74" s="556"/>
      <c r="AT74" s="556"/>
      <c r="AU74" s="556"/>
      <c r="AV74" s="556"/>
      <c r="AW74" s="556"/>
      <c r="AX74" s="556"/>
      <c r="BA74" s="427"/>
      <c r="BB74" s="427"/>
      <c r="BC74" s="427"/>
      <c r="BD74" s="427"/>
      <c r="BE74" s="427"/>
      <c r="BF74" s="427"/>
      <c r="BG74" s="427"/>
      <c r="BH74" s="427"/>
      <c r="BI74" s="427"/>
      <c r="BJ74" s="427"/>
      <c r="BK74" s="427"/>
      <c r="BL74" s="427"/>
      <c r="BM74" s="427"/>
      <c r="BN74" s="427"/>
      <c r="BS74" s="427"/>
      <c r="BT74" s="427"/>
      <c r="BU74" s="427"/>
      <c r="BV74" s="427"/>
      <c r="BW74" s="427"/>
      <c r="BX74" s="427"/>
      <c r="BY74" s="427"/>
      <c r="BZ74" s="427"/>
      <c r="CA74" s="427"/>
      <c r="CB74" s="427"/>
      <c r="CC74" s="427"/>
      <c r="CD74" s="427"/>
      <c r="CE74" s="427"/>
      <c r="CF74" s="427"/>
      <c r="CG74" s="427"/>
      <c r="CH74" s="427"/>
      <c r="CI74" s="427"/>
      <c r="CJ74" s="427"/>
      <c r="CK74" s="427"/>
      <c r="CL74" s="427"/>
      <c r="CM74" s="427"/>
      <c r="CN74" s="427"/>
      <c r="CO74" s="427"/>
      <c r="CP74" s="427"/>
      <c r="CQ74" s="427"/>
      <c r="CR74" s="427"/>
      <c r="CT74" s="427"/>
      <c r="CU74" s="427"/>
      <c r="CV74" s="427"/>
      <c r="CW74" s="427"/>
      <c r="CX74" s="427"/>
      <c r="CY74" s="427"/>
      <c r="CZ74" s="427"/>
      <c r="DA74" s="427"/>
      <c r="DB74" s="427"/>
      <c r="DC74" s="427"/>
      <c r="DD74" s="427"/>
      <c r="DE74" s="427"/>
      <c r="DF74" s="427"/>
      <c r="DG74" s="427"/>
      <c r="DH74" s="427"/>
      <c r="DI74" s="427"/>
      <c r="DK74" s="427"/>
      <c r="DL74" s="427"/>
      <c r="DM74" s="427"/>
      <c r="DN74" s="427"/>
      <c r="DO74" s="427"/>
      <c r="DP74" s="427"/>
      <c r="DQ74" s="427"/>
      <c r="DR74" s="427"/>
      <c r="DS74" s="427"/>
      <c r="DT74" s="427"/>
      <c r="DU74" s="427"/>
      <c r="DV74" s="427"/>
      <c r="DW74" s="427"/>
      <c r="DY74" s="427"/>
      <c r="DZ74" s="427"/>
      <c r="EA74" s="427"/>
      <c r="EB74" s="427"/>
      <c r="EC74" s="427"/>
      <c r="ED74" s="427"/>
      <c r="EE74" s="427"/>
      <c r="EF74" s="427"/>
      <c r="EG74" s="427"/>
      <c r="EH74" s="427"/>
      <c r="EI74" s="427"/>
      <c r="EJ74" s="427"/>
      <c r="EK74" s="427"/>
    </row>
    <row r="75" spans="1:180" ht="18.75" customHeight="1">
      <c r="C75" s="1389" t="s">
        <v>109</v>
      </c>
      <c r="D75" s="1390"/>
      <c r="E75" s="1390"/>
      <c r="F75" s="1390"/>
      <c r="G75" s="1390"/>
      <c r="H75" s="1390"/>
      <c r="I75" s="1390"/>
      <c r="J75" s="1391"/>
      <c r="K75" s="302">
        <v>3</v>
      </c>
      <c r="L75" s="1387"/>
      <c r="M75" s="1388"/>
      <c r="N75" s="1384" t="s">
        <v>56</v>
      </c>
      <c r="O75" s="1385"/>
      <c r="P75" s="1095">
        <v>0</v>
      </c>
      <c r="Q75" s="1095"/>
      <c r="R75" s="1095">
        <v>2</v>
      </c>
      <c r="S75" s="1386"/>
      <c r="T75" s="1387"/>
      <c r="U75" s="1388"/>
      <c r="V75" s="612"/>
      <c r="W75" s="613"/>
      <c r="X75" s="613"/>
      <c r="Y75" s="613"/>
      <c r="Z75" s="613"/>
      <c r="AA75" s="614"/>
      <c r="CP75" s="427"/>
      <c r="CQ75" s="427"/>
      <c r="CR75" s="427"/>
      <c r="DF75" s="427"/>
      <c r="DG75" s="427"/>
      <c r="DH75" s="427"/>
      <c r="DI75" s="427"/>
      <c r="DU75" s="427"/>
      <c r="DV75" s="427"/>
      <c r="DW75" s="427"/>
      <c r="EI75" s="427"/>
      <c r="EJ75" s="427"/>
      <c r="EK75" s="427"/>
    </row>
    <row r="76" spans="1:180" ht="18.75" customHeight="1">
      <c r="C76" s="1389" t="s">
        <v>125</v>
      </c>
      <c r="D76" s="1390"/>
      <c r="E76" s="1390"/>
      <c r="F76" s="1390"/>
      <c r="G76" s="1390"/>
      <c r="H76" s="1390"/>
      <c r="I76" s="1390"/>
      <c r="J76" s="1391"/>
      <c r="K76" s="55">
        <v>4</v>
      </c>
      <c r="L76" s="1387"/>
      <c r="M76" s="1388"/>
      <c r="N76" s="1384" t="s">
        <v>750</v>
      </c>
      <c r="O76" s="1385"/>
      <c r="P76" s="1095">
        <v>0</v>
      </c>
      <c r="Q76" s="1095"/>
      <c r="R76" s="1095">
        <v>2</v>
      </c>
      <c r="S76" s="1386"/>
      <c r="T76" s="1387"/>
      <c r="U76" s="1388"/>
      <c r="V76" s="463"/>
      <c r="W76" s="464"/>
      <c r="X76" s="464"/>
      <c r="Y76" s="464"/>
      <c r="Z76" s="464"/>
      <c r="AA76" s="611"/>
      <c r="AB76" s="556"/>
      <c r="AC76" s="556"/>
      <c r="AD76" s="556"/>
      <c r="AE76" s="556"/>
      <c r="AF76" s="556"/>
      <c r="AG76" s="556"/>
      <c r="AH76" s="556"/>
      <c r="AI76" s="556"/>
      <c r="CP76" s="427"/>
      <c r="CQ76" s="427"/>
      <c r="CR76" s="615"/>
      <c r="DF76" s="427"/>
      <c r="DG76" s="427"/>
      <c r="DH76" s="427"/>
      <c r="DI76" s="615"/>
      <c r="DU76" s="427"/>
      <c r="DV76" s="427"/>
      <c r="DW76" s="615"/>
      <c r="EI76" s="427"/>
      <c r="EJ76" s="427"/>
      <c r="EK76" s="615"/>
    </row>
    <row r="77" spans="1:180" ht="18.75" customHeight="1">
      <c r="C77" s="1364" t="s">
        <v>127</v>
      </c>
      <c r="D77" s="1365"/>
      <c r="E77" s="1365"/>
      <c r="F77" s="1365"/>
      <c r="G77" s="1365"/>
      <c r="H77" s="1365"/>
      <c r="I77" s="1365"/>
      <c r="J77" s="1366"/>
      <c r="K77" s="58">
        <v>5</v>
      </c>
      <c r="L77" s="1375"/>
      <c r="M77" s="1376"/>
      <c r="N77" s="1384" t="s">
        <v>369</v>
      </c>
      <c r="O77" s="1385"/>
      <c r="P77" s="1095">
        <v>0</v>
      </c>
      <c r="Q77" s="1095"/>
      <c r="R77" s="1095">
        <v>2</v>
      </c>
      <c r="S77" s="1386"/>
      <c r="T77" s="1387"/>
      <c r="U77" s="1388"/>
      <c r="V77" s="491"/>
      <c r="W77" s="492"/>
      <c r="X77" s="492"/>
      <c r="Y77" s="492"/>
      <c r="Z77" s="492"/>
      <c r="AA77" s="616"/>
      <c r="AZ77" s="1377" t="s">
        <v>751</v>
      </c>
      <c r="BA77" s="1378"/>
      <c r="BB77" s="1378"/>
      <c r="BC77" s="1379"/>
      <c r="BD77" s="954" t="s">
        <v>298</v>
      </c>
      <c r="BE77" s="955"/>
      <c r="BF77" s="956"/>
      <c r="BG77" s="1383"/>
      <c r="BH77" s="1362"/>
      <c r="BI77" s="1362" t="s">
        <v>16</v>
      </c>
      <c r="BJ77" s="1363"/>
      <c r="BK77" s="1361"/>
      <c r="BL77" s="1362"/>
      <c r="BM77" s="1362" t="s">
        <v>17</v>
      </c>
      <c r="BN77" s="1363"/>
      <c r="BO77" s="1361"/>
      <c r="BP77" s="1362"/>
      <c r="BQ77" s="1362" t="s">
        <v>296</v>
      </c>
      <c r="BR77" s="1363"/>
      <c r="BS77" s="1005" t="s">
        <v>299</v>
      </c>
      <c r="BT77" s="1102"/>
      <c r="BU77" s="1102"/>
      <c r="BV77" s="1102"/>
      <c r="BW77" s="629"/>
      <c r="BX77" s="629"/>
      <c r="BY77" s="629"/>
      <c r="BZ77" s="629"/>
      <c r="CA77" s="629"/>
      <c r="CB77" s="629"/>
      <c r="CC77" s="629"/>
      <c r="CD77" s="629"/>
      <c r="CE77" s="629"/>
      <c r="CF77" s="629"/>
      <c r="CG77" s="629"/>
      <c r="CH77" s="629"/>
      <c r="CI77" s="629"/>
      <c r="CJ77" s="629"/>
      <c r="CK77" s="629"/>
      <c r="CL77" s="629"/>
      <c r="CM77" s="629"/>
      <c r="CN77" s="629"/>
      <c r="CO77" s="629"/>
      <c r="CP77" s="564"/>
      <c r="CQ77" s="564"/>
      <c r="CR77" s="565"/>
      <c r="DF77" s="615"/>
      <c r="DG77" s="615"/>
      <c r="DU77" s="615"/>
      <c r="EI77" s="615"/>
    </row>
    <row r="78" spans="1:180" ht="18.75" customHeight="1">
      <c r="C78" s="1364" t="s">
        <v>129</v>
      </c>
      <c r="D78" s="1365"/>
      <c r="E78" s="1365"/>
      <c r="F78" s="1365"/>
      <c r="G78" s="1365"/>
      <c r="H78" s="1365"/>
      <c r="I78" s="1365"/>
      <c r="J78" s="1366"/>
      <c r="K78" s="55">
        <v>6</v>
      </c>
      <c r="L78" s="1367">
        <v>1</v>
      </c>
      <c r="M78" s="1368"/>
      <c r="N78" s="1369" t="s">
        <v>752</v>
      </c>
      <c r="O78" s="1370"/>
      <c r="P78" s="1371"/>
      <c r="Q78" s="1372"/>
      <c r="R78" s="1373"/>
      <c r="S78" s="1374"/>
      <c r="T78" s="1375"/>
      <c r="U78" s="1376"/>
      <c r="V78" s="463"/>
      <c r="W78" s="464"/>
      <c r="X78" s="464"/>
      <c r="Y78" s="464"/>
      <c r="Z78" s="464"/>
      <c r="AA78" s="611"/>
      <c r="AZ78" s="1380"/>
      <c r="BA78" s="1381"/>
      <c r="BB78" s="1381"/>
      <c r="BC78" s="1382"/>
      <c r="BD78" s="957" t="s">
        <v>300</v>
      </c>
      <c r="BE78" s="958"/>
      <c r="BF78" s="959"/>
      <c r="BG78" s="1327"/>
      <c r="BH78" s="1328"/>
      <c r="BI78" s="1328"/>
      <c r="BJ78" s="1328"/>
      <c r="BK78" s="1328"/>
      <c r="BL78" s="1328"/>
      <c r="BM78" s="1328"/>
      <c r="BN78" s="1328"/>
      <c r="BO78" s="1328"/>
      <c r="BP78" s="1328"/>
      <c r="BQ78" s="1328"/>
      <c r="BR78" s="1358"/>
      <c r="BS78" s="1102" t="s">
        <v>301</v>
      </c>
      <c r="BT78" s="1102"/>
      <c r="BU78" s="1102"/>
      <c r="BV78" s="1102"/>
      <c r="BW78" s="627"/>
      <c r="BX78" s="627"/>
      <c r="BY78" s="627"/>
      <c r="BZ78" s="627"/>
      <c r="CA78" s="627"/>
      <c r="CB78" s="627"/>
      <c r="CC78" s="627"/>
      <c r="CD78" s="627"/>
      <c r="CE78" s="627"/>
      <c r="CF78" s="627"/>
      <c r="CG78" s="627"/>
      <c r="CH78" s="627"/>
      <c r="CI78" s="627"/>
      <c r="CJ78" s="627"/>
      <c r="CK78" s="627"/>
      <c r="CL78" s="627"/>
      <c r="CM78" s="627"/>
      <c r="CN78" s="627"/>
      <c r="CO78" s="627"/>
      <c r="CP78" s="564"/>
      <c r="CQ78" s="629" t="s">
        <v>302</v>
      </c>
      <c r="CR78" s="630"/>
    </row>
    <row r="79" spans="1:180" ht="18.75" customHeight="1" thickBot="1">
      <c r="C79" s="1359" t="s">
        <v>753</v>
      </c>
      <c r="D79" s="1360"/>
      <c r="E79" s="1360"/>
      <c r="F79" s="1360"/>
      <c r="G79" s="1360"/>
      <c r="H79" s="1360"/>
      <c r="I79" s="1360"/>
      <c r="J79" s="1060"/>
      <c r="K79" s="308">
        <v>7</v>
      </c>
      <c r="L79" s="617"/>
      <c r="M79" s="618"/>
      <c r="N79" s="618"/>
      <c r="O79" s="618"/>
      <c r="P79" s="618"/>
      <c r="Q79" s="618"/>
      <c r="R79" s="618"/>
      <c r="S79" s="618"/>
      <c r="T79" s="618"/>
      <c r="U79" s="618"/>
      <c r="V79" s="618"/>
      <c r="W79" s="618"/>
      <c r="X79" s="618"/>
      <c r="Y79" s="618"/>
      <c r="Z79" s="618"/>
      <c r="AA79" s="619"/>
    </row>
    <row r="80" spans="1:180" ht="18.75" customHeight="1" thickTop="1"/>
    <row r="81" ht="62.25" customHeight="1"/>
    <row r="82" ht="18.75" customHeight="1"/>
    <row r="83" ht="18.75" customHeight="1"/>
    <row r="84" ht="18.75" customHeight="1"/>
    <row r="85" ht="18.75" customHeight="1"/>
    <row r="86" ht="18.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sheetData>
  <mergeCells count="1848">
    <mergeCell ref="BO78:BP78"/>
    <mergeCell ref="BQ78:BR78"/>
    <mergeCell ref="BS78:BV78"/>
    <mergeCell ref="C79:J79"/>
    <mergeCell ref="BO77:BP77"/>
    <mergeCell ref="BQ77:BR77"/>
    <mergeCell ref="BS77:BV77"/>
    <mergeCell ref="C78:J78"/>
    <mergeCell ref="L78:M78"/>
    <mergeCell ref="N78:O78"/>
    <mergeCell ref="P78:Q78"/>
    <mergeCell ref="R78:S78"/>
    <mergeCell ref="T78:U78"/>
    <mergeCell ref="BD78:BF78"/>
    <mergeCell ref="AZ77:BC78"/>
    <mergeCell ref="BD77:BF77"/>
    <mergeCell ref="BG77:BH77"/>
    <mergeCell ref="BI77:BJ77"/>
    <mergeCell ref="BK77:BL77"/>
    <mergeCell ref="BM77:BN77"/>
    <mergeCell ref="BG78:BH78"/>
    <mergeCell ref="BI78:BJ78"/>
    <mergeCell ref="BK78:BL78"/>
    <mergeCell ref="BM78:BN78"/>
    <mergeCell ref="C77:J77"/>
    <mergeCell ref="L77:M77"/>
    <mergeCell ref="N77:O77"/>
    <mergeCell ref="P77:Q77"/>
    <mergeCell ref="R77:S77"/>
    <mergeCell ref="T77:U77"/>
    <mergeCell ref="C76:J76"/>
    <mergeCell ref="L76:M76"/>
    <mergeCell ref="N76:O76"/>
    <mergeCell ref="P76:Q76"/>
    <mergeCell ref="R76:S76"/>
    <mergeCell ref="T76:U76"/>
    <mergeCell ref="C75:J75"/>
    <mergeCell ref="L75:M75"/>
    <mergeCell ref="N75:O75"/>
    <mergeCell ref="P75:Q75"/>
    <mergeCell ref="R75:S75"/>
    <mergeCell ref="T75:U75"/>
    <mergeCell ref="C74:J74"/>
    <mergeCell ref="L74:M74"/>
    <mergeCell ref="N74:O74"/>
    <mergeCell ref="P74:Q74"/>
    <mergeCell ref="R74:S74"/>
    <mergeCell ref="T74:U74"/>
    <mergeCell ref="CV70:CW70"/>
    <mergeCell ref="C73:J73"/>
    <mergeCell ref="L73:M73"/>
    <mergeCell ref="N73:O73"/>
    <mergeCell ref="P73:Q73"/>
    <mergeCell ref="R73:S73"/>
    <mergeCell ref="T73:U73"/>
    <mergeCell ref="CJ70:CK70"/>
    <mergeCell ref="CL70:CM70"/>
    <mergeCell ref="CN70:CO70"/>
    <mergeCell ref="CP70:CQ70"/>
    <mergeCell ref="CR70:CS70"/>
    <mergeCell ref="CT70:CU70"/>
    <mergeCell ref="BX70:BY70"/>
    <mergeCell ref="BZ70:CA70"/>
    <mergeCell ref="CB70:CC70"/>
    <mergeCell ref="CD70:CE70"/>
    <mergeCell ref="CF70:CG70"/>
    <mergeCell ref="CH70:CI70"/>
    <mergeCell ref="BL70:BM70"/>
    <mergeCell ref="BN70:BO70"/>
    <mergeCell ref="BP70:BQ70"/>
    <mergeCell ref="BR70:BS70"/>
    <mergeCell ref="BT70:BU70"/>
    <mergeCell ref="BV70:BW70"/>
    <mergeCell ref="AZ70:BA70"/>
    <mergeCell ref="BB70:BC70"/>
    <mergeCell ref="BD70:BE70"/>
    <mergeCell ref="BF70:BG70"/>
    <mergeCell ref="BH70:BI70"/>
    <mergeCell ref="BJ70:BK70"/>
    <mergeCell ref="AN70:AO70"/>
    <mergeCell ref="AP70:AQ70"/>
    <mergeCell ref="AR70:AS70"/>
    <mergeCell ref="AT70:AU70"/>
    <mergeCell ref="AV70:AW70"/>
    <mergeCell ref="AX70:AY70"/>
    <mergeCell ref="AB70:AC70"/>
    <mergeCell ref="AD70:AE70"/>
    <mergeCell ref="AF70:AG70"/>
    <mergeCell ref="AH70:AI70"/>
    <mergeCell ref="AJ70:AK70"/>
    <mergeCell ref="AL70:AM70"/>
    <mergeCell ref="CP69:CQ69"/>
    <mergeCell ref="CR69:CS69"/>
    <mergeCell ref="CT69:CU69"/>
    <mergeCell ref="CV69:CW69"/>
    <mergeCell ref="C70:J70"/>
    <mergeCell ref="L70:M70"/>
    <mergeCell ref="N70:O70"/>
    <mergeCell ref="P70:Q70"/>
    <mergeCell ref="R70:S70"/>
    <mergeCell ref="T70:U70"/>
    <mergeCell ref="CD69:CE69"/>
    <mergeCell ref="CF69:CG69"/>
    <mergeCell ref="CH69:CI69"/>
    <mergeCell ref="CJ69:CK69"/>
    <mergeCell ref="CL69:CM69"/>
    <mergeCell ref="CN69:CO69"/>
    <mergeCell ref="BJ69:BK69"/>
    <mergeCell ref="BT69:BU69"/>
    <mergeCell ref="BV69:BW69"/>
    <mergeCell ref="BX69:BY69"/>
    <mergeCell ref="BZ69:CA69"/>
    <mergeCell ref="CB69:CC69"/>
    <mergeCell ref="AX69:AY69"/>
    <mergeCell ref="AZ69:BA69"/>
    <mergeCell ref="BB69:BC69"/>
    <mergeCell ref="BD69:BE69"/>
    <mergeCell ref="BF69:BG69"/>
    <mergeCell ref="BH69:BI69"/>
    <mergeCell ref="AL69:AM69"/>
    <mergeCell ref="AN69:AO69"/>
    <mergeCell ref="AP69:AQ69"/>
    <mergeCell ref="AR69:AS69"/>
    <mergeCell ref="AT69:AU69"/>
    <mergeCell ref="AV69:AW69"/>
    <mergeCell ref="T69:U69"/>
    <mergeCell ref="AB69:AC69"/>
    <mergeCell ref="AD69:AE69"/>
    <mergeCell ref="AF69:AG69"/>
    <mergeCell ref="AH69:AI69"/>
    <mergeCell ref="AJ69:AK69"/>
    <mergeCell ref="CP68:CQ68"/>
    <mergeCell ref="CR68:CS68"/>
    <mergeCell ref="CT68:CU68"/>
    <mergeCell ref="CV68:CW68"/>
    <mergeCell ref="B69:B70"/>
    <mergeCell ref="C69:J69"/>
    <mergeCell ref="L69:M69"/>
    <mergeCell ref="N69:O69"/>
    <mergeCell ref="P69:Q69"/>
    <mergeCell ref="R69:S69"/>
    <mergeCell ref="CD68:CE68"/>
    <mergeCell ref="CF68:CG68"/>
    <mergeCell ref="CH68:CI68"/>
    <mergeCell ref="CJ68:CK68"/>
    <mergeCell ref="CL68:CM68"/>
    <mergeCell ref="CN68:CO68"/>
    <mergeCell ref="BR68:BS68"/>
    <mergeCell ref="BT68:BU68"/>
    <mergeCell ref="BV68:BW68"/>
    <mergeCell ref="BX68:BY68"/>
    <mergeCell ref="BZ68:CA68"/>
    <mergeCell ref="CB68:CC68"/>
    <mergeCell ref="BF68:BG68"/>
    <mergeCell ref="BH68:BI68"/>
    <mergeCell ref="BJ68:BK68"/>
    <mergeCell ref="BL68:BM68"/>
    <mergeCell ref="BN68:BO68"/>
    <mergeCell ref="BP68:BQ68"/>
    <mergeCell ref="AT68:AU68"/>
    <mergeCell ref="AV68:AW68"/>
    <mergeCell ref="AX68:AY68"/>
    <mergeCell ref="AZ68:BA68"/>
    <mergeCell ref="BB68:BC68"/>
    <mergeCell ref="BD68:BE68"/>
    <mergeCell ref="AH68:AI68"/>
    <mergeCell ref="AJ68:AK68"/>
    <mergeCell ref="AL68:AM68"/>
    <mergeCell ref="AN68:AO68"/>
    <mergeCell ref="AP68:AQ68"/>
    <mergeCell ref="AR68:AS68"/>
    <mergeCell ref="CV67:CW67"/>
    <mergeCell ref="C68:J68"/>
    <mergeCell ref="L68:M68"/>
    <mergeCell ref="N68:O68"/>
    <mergeCell ref="P68:Q68"/>
    <mergeCell ref="R68:S68"/>
    <mergeCell ref="T68:U68"/>
    <mergeCell ref="AB68:AC68"/>
    <mergeCell ref="AD68:AE68"/>
    <mergeCell ref="AF68:AG68"/>
    <mergeCell ref="CJ67:CK67"/>
    <mergeCell ref="CL67:CM67"/>
    <mergeCell ref="CN67:CO67"/>
    <mergeCell ref="CP67:CQ67"/>
    <mergeCell ref="CR67:CS67"/>
    <mergeCell ref="CT67:CU67"/>
    <mergeCell ref="BX67:BY67"/>
    <mergeCell ref="BZ67:CA67"/>
    <mergeCell ref="CB67:CC67"/>
    <mergeCell ref="CD67:CE67"/>
    <mergeCell ref="CF67:CG67"/>
    <mergeCell ref="CH67:CI67"/>
    <mergeCell ref="BD67:BE67"/>
    <mergeCell ref="BF67:BG67"/>
    <mergeCell ref="BH67:BI67"/>
    <mergeCell ref="BJ67:BK67"/>
    <mergeCell ref="BT67:BU67"/>
    <mergeCell ref="BV67:BW67"/>
    <mergeCell ref="AR67:AS67"/>
    <mergeCell ref="AT67:AU67"/>
    <mergeCell ref="AV67:AW67"/>
    <mergeCell ref="AX67:AY67"/>
    <mergeCell ref="AZ67:BA67"/>
    <mergeCell ref="BB67:BC67"/>
    <mergeCell ref="AF67:AG67"/>
    <mergeCell ref="AH67:AI67"/>
    <mergeCell ref="AJ67:AK67"/>
    <mergeCell ref="AL67:AM67"/>
    <mergeCell ref="AN67:AO67"/>
    <mergeCell ref="AP67:AQ67"/>
    <mergeCell ref="CV66:CW66"/>
    <mergeCell ref="BJ66:BK66"/>
    <mergeCell ref="AN66:AO66"/>
    <mergeCell ref="AP66:AQ66"/>
    <mergeCell ref="AR66:AS66"/>
    <mergeCell ref="AT66:AU66"/>
    <mergeCell ref="AV66:AW66"/>
    <mergeCell ref="AX66:AY66"/>
    <mergeCell ref="B67:B68"/>
    <mergeCell ref="C67:J67"/>
    <mergeCell ref="L67:M67"/>
    <mergeCell ref="N67:O67"/>
    <mergeCell ref="P67:Q67"/>
    <mergeCell ref="R67:S67"/>
    <mergeCell ref="T67:U67"/>
    <mergeCell ref="AB67:AC67"/>
    <mergeCell ref="AD67:AE67"/>
    <mergeCell ref="CJ66:CK66"/>
    <mergeCell ref="CL66:CM66"/>
    <mergeCell ref="CN66:CO66"/>
    <mergeCell ref="CP66:CQ66"/>
    <mergeCell ref="CR66:CS66"/>
    <mergeCell ref="CT66:CU66"/>
    <mergeCell ref="BX66:BY66"/>
    <mergeCell ref="BZ66:CA66"/>
    <mergeCell ref="CB66:CC66"/>
    <mergeCell ref="CD66:CE66"/>
    <mergeCell ref="CF66:CG66"/>
    <mergeCell ref="CH66:CI66"/>
    <mergeCell ref="BL66:BM66"/>
    <mergeCell ref="BN66:BO66"/>
    <mergeCell ref="BP66:BQ66"/>
    <mergeCell ref="BR66:BS66"/>
    <mergeCell ref="BT66:BU66"/>
    <mergeCell ref="BV66:BW66"/>
    <mergeCell ref="AZ66:BA66"/>
    <mergeCell ref="BB66:BC66"/>
    <mergeCell ref="BD66:BE66"/>
    <mergeCell ref="BF66:BG66"/>
    <mergeCell ref="BH66:BI66"/>
    <mergeCell ref="AB66:AC66"/>
    <mergeCell ref="AD66:AE66"/>
    <mergeCell ref="AF66:AG66"/>
    <mergeCell ref="AH66:AI66"/>
    <mergeCell ref="AJ66:AK66"/>
    <mergeCell ref="AL66:AM66"/>
    <mergeCell ref="CP65:CQ65"/>
    <mergeCell ref="CR65:CS65"/>
    <mergeCell ref="CT65:CU65"/>
    <mergeCell ref="CV65:CW65"/>
    <mergeCell ref="C66:J66"/>
    <mergeCell ref="L66:M66"/>
    <mergeCell ref="N66:O66"/>
    <mergeCell ref="P66:Q66"/>
    <mergeCell ref="R66:S66"/>
    <mergeCell ref="T66:U66"/>
    <mergeCell ref="CD65:CE65"/>
    <mergeCell ref="CF65:CG65"/>
    <mergeCell ref="CH65:CI65"/>
    <mergeCell ref="CJ65:CK65"/>
    <mergeCell ref="CL65:CM65"/>
    <mergeCell ref="CN65:CO65"/>
    <mergeCell ref="BJ65:BK65"/>
    <mergeCell ref="BT65:BU65"/>
    <mergeCell ref="BV65:BW65"/>
    <mergeCell ref="BX65:BY65"/>
    <mergeCell ref="BZ65:CA65"/>
    <mergeCell ref="CB65:CC65"/>
    <mergeCell ref="AX65:AY65"/>
    <mergeCell ref="AZ65:BA65"/>
    <mergeCell ref="BB65:BC65"/>
    <mergeCell ref="BD65:BE65"/>
    <mergeCell ref="BF65:BG65"/>
    <mergeCell ref="BH65:BI65"/>
    <mergeCell ref="AL65:AM65"/>
    <mergeCell ref="AN65:AO65"/>
    <mergeCell ref="AP65:AQ65"/>
    <mergeCell ref="AR65:AS65"/>
    <mergeCell ref="AT65:AU65"/>
    <mergeCell ref="AV65:AW65"/>
    <mergeCell ref="T65:U65"/>
    <mergeCell ref="AB65:AC65"/>
    <mergeCell ref="AD65:AE65"/>
    <mergeCell ref="AF65:AG65"/>
    <mergeCell ref="AH65:AI65"/>
    <mergeCell ref="AJ65:AK65"/>
    <mergeCell ref="CP64:CQ64"/>
    <mergeCell ref="CR64:CS64"/>
    <mergeCell ref="CT64:CU64"/>
    <mergeCell ref="AJ64:AK64"/>
    <mergeCell ref="AL64:AM64"/>
    <mergeCell ref="AN64:AO64"/>
    <mergeCell ref="AP64:AQ64"/>
    <mergeCell ref="AR64:AS64"/>
    <mergeCell ref="CV64:CW64"/>
    <mergeCell ref="B65:B66"/>
    <mergeCell ref="C65:J65"/>
    <mergeCell ref="L65:M65"/>
    <mergeCell ref="N65:O65"/>
    <mergeCell ref="P65:Q65"/>
    <mergeCell ref="R65:S65"/>
    <mergeCell ref="CD64:CE64"/>
    <mergeCell ref="CF64:CG64"/>
    <mergeCell ref="CH64:CI64"/>
    <mergeCell ref="CJ64:CK64"/>
    <mergeCell ref="CL64:CM64"/>
    <mergeCell ref="CN64:CO64"/>
    <mergeCell ref="BR64:BS64"/>
    <mergeCell ref="BT64:BU64"/>
    <mergeCell ref="BV64:BW64"/>
    <mergeCell ref="BX64:BY64"/>
    <mergeCell ref="BZ64:CA64"/>
    <mergeCell ref="CB64:CC64"/>
    <mergeCell ref="BF64:BG64"/>
    <mergeCell ref="BH64:BI64"/>
    <mergeCell ref="BJ64:BK64"/>
    <mergeCell ref="BL64:BM64"/>
    <mergeCell ref="BN64:BO64"/>
    <mergeCell ref="BP64:BQ64"/>
    <mergeCell ref="AT64:AU64"/>
    <mergeCell ref="AV64:AW64"/>
    <mergeCell ref="AX64:AY64"/>
    <mergeCell ref="AZ64:BA64"/>
    <mergeCell ref="BB64:BC64"/>
    <mergeCell ref="BD64:BE64"/>
    <mergeCell ref="AH64:AI64"/>
    <mergeCell ref="CV63:CW63"/>
    <mergeCell ref="C64:J64"/>
    <mergeCell ref="L64:M64"/>
    <mergeCell ref="N64:O64"/>
    <mergeCell ref="P64:Q64"/>
    <mergeCell ref="R64:S64"/>
    <mergeCell ref="T64:U64"/>
    <mergeCell ref="AB64:AC64"/>
    <mergeCell ref="AD64:AE64"/>
    <mergeCell ref="AF64:AG64"/>
    <mergeCell ref="CJ63:CK63"/>
    <mergeCell ref="CL63:CM63"/>
    <mergeCell ref="CN63:CO63"/>
    <mergeCell ref="CP63:CQ63"/>
    <mergeCell ref="CR63:CS63"/>
    <mergeCell ref="CT63:CU63"/>
    <mergeCell ref="BX63:BY63"/>
    <mergeCell ref="BZ63:CA63"/>
    <mergeCell ref="CB63:CC63"/>
    <mergeCell ref="CD63:CE63"/>
    <mergeCell ref="CF63:CG63"/>
    <mergeCell ref="CH63:CI63"/>
    <mergeCell ref="BD63:BE63"/>
    <mergeCell ref="BF63:BG63"/>
    <mergeCell ref="BH63:BI63"/>
    <mergeCell ref="BJ63:BK63"/>
    <mergeCell ref="BT63:BU63"/>
    <mergeCell ref="BV63:BW63"/>
    <mergeCell ref="AR63:AS63"/>
    <mergeCell ref="AT63:AU63"/>
    <mergeCell ref="AV63:AW63"/>
    <mergeCell ref="AX63:AY63"/>
    <mergeCell ref="AZ63:BA63"/>
    <mergeCell ref="BB63:BC63"/>
    <mergeCell ref="AF63:AG63"/>
    <mergeCell ref="AH63:AI63"/>
    <mergeCell ref="AJ63:AK63"/>
    <mergeCell ref="AL63:AM63"/>
    <mergeCell ref="AN63:AO63"/>
    <mergeCell ref="AP63:AQ63"/>
    <mergeCell ref="CV62:CW62"/>
    <mergeCell ref="B63:B64"/>
    <mergeCell ref="C63:J63"/>
    <mergeCell ref="L63:M63"/>
    <mergeCell ref="N63:O63"/>
    <mergeCell ref="P63:Q63"/>
    <mergeCell ref="R63:S63"/>
    <mergeCell ref="T63:U63"/>
    <mergeCell ref="AB63:AC63"/>
    <mergeCell ref="AD63:AE63"/>
    <mergeCell ref="CJ62:CK62"/>
    <mergeCell ref="CL62:CM62"/>
    <mergeCell ref="CN62:CO62"/>
    <mergeCell ref="CP62:CQ62"/>
    <mergeCell ref="CR62:CS62"/>
    <mergeCell ref="CT62:CU62"/>
    <mergeCell ref="BX62:BY62"/>
    <mergeCell ref="BZ62:CA62"/>
    <mergeCell ref="CB62:CC62"/>
    <mergeCell ref="CD62:CE62"/>
    <mergeCell ref="CF62:CG62"/>
    <mergeCell ref="CH62:CI62"/>
    <mergeCell ref="BL62:BM62"/>
    <mergeCell ref="BN62:BO62"/>
    <mergeCell ref="BP62:BQ62"/>
    <mergeCell ref="BR62:BS62"/>
    <mergeCell ref="BT62:BU62"/>
    <mergeCell ref="BV62:BW62"/>
    <mergeCell ref="AZ62:BA62"/>
    <mergeCell ref="BB62:BC62"/>
    <mergeCell ref="BD62:BE62"/>
    <mergeCell ref="BF62:BG62"/>
    <mergeCell ref="BH62:BI62"/>
    <mergeCell ref="BJ62:BK62"/>
    <mergeCell ref="AN62:AO62"/>
    <mergeCell ref="AP62:AQ62"/>
    <mergeCell ref="AR62:AS62"/>
    <mergeCell ref="AT62:AU62"/>
    <mergeCell ref="AV62:AW62"/>
    <mergeCell ref="AX62:AY62"/>
    <mergeCell ref="AB62:AC62"/>
    <mergeCell ref="AD62:AE62"/>
    <mergeCell ref="AF62:AG62"/>
    <mergeCell ref="AH62:AI62"/>
    <mergeCell ref="AJ62:AK62"/>
    <mergeCell ref="AL62:AM62"/>
    <mergeCell ref="CP61:CQ61"/>
    <mergeCell ref="CR61:CS61"/>
    <mergeCell ref="CT61:CU61"/>
    <mergeCell ref="CV61:CW61"/>
    <mergeCell ref="C62:J62"/>
    <mergeCell ref="L62:M62"/>
    <mergeCell ref="N62:O62"/>
    <mergeCell ref="P62:Q62"/>
    <mergeCell ref="R62:S62"/>
    <mergeCell ref="T62:U62"/>
    <mergeCell ref="CD61:CE61"/>
    <mergeCell ref="CF61:CG61"/>
    <mergeCell ref="CH61:CI61"/>
    <mergeCell ref="CJ61:CK61"/>
    <mergeCell ref="CL61:CM61"/>
    <mergeCell ref="CN61:CO61"/>
    <mergeCell ref="BJ61:BK61"/>
    <mergeCell ref="BT61:BU61"/>
    <mergeCell ref="BV61:BW61"/>
    <mergeCell ref="BX61:BY61"/>
    <mergeCell ref="BZ61:CA61"/>
    <mergeCell ref="CB61:CC61"/>
    <mergeCell ref="AX61:AY61"/>
    <mergeCell ref="AZ61:BA61"/>
    <mergeCell ref="BB61:BC61"/>
    <mergeCell ref="BD61:BE61"/>
    <mergeCell ref="BF61:BG61"/>
    <mergeCell ref="BH61:BI61"/>
    <mergeCell ref="AL61:AM61"/>
    <mergeCell ref="AN61:AO61"/>
    <mergeCell ref="AP61:AQ61"/>
    <mergeCell ref="AR61:AS61"/>
    <mergeCell ref="AT61:AU61"/>
    <mergeCell ref="AV61:AW61"/>
    <mergeCell ref="T61:U61"/>
    <mergeCell ref="AB61:AC61"/>
    <mergeCell ref="AD61:AE61"/>
    <mergeCell ref="AF61:AG61"/>
    <mergeCell ref="AH61:AI61"/>
    <mergeCell ref="AJ61:AK61"/>
    <mergeCell ref="CP60:CQ60"/>
    <mergeCell ref="CR60:CS60"/>
    <mergeCell ref="CT60:CU60"/>
    <mergeCell ref="CV60:CW60"/>
    <mergeCell ref="B61:B62"/>
    <mergeCell ref="C61:J61"/>
    <mergeCell ref="L61:M61"/>
    <mergeCell ref="N61:O61"/>
    <mergeCell ref="P61:Q61"/>
    <mergeCell ref="R61:S61"/>
    <mergeCell ref="CD60:CE60"/>
    <mergeCell ref="CF60:CG60"/>
    <mergeCell ref="CH60:CI60"/>
    <mergeCell ref="CJ60:CK60"/>
    <mergeCell ref="CL60:CM60"/>
    <mergeCell ref="CN60:CO60"/>
    <mergeCell ref="BR60:BS60"/>
    <mergeCell ref="BT60:BU60"/>
    <mergeCell ref="BV60:BW60"/>
    <mergeCell ref="BX60:BY60"/>
    <mergeCell ref="BZ60:CA60"/>
    <mergeCell ref="CB60:CC60"/>
    <mergeCell ref="BF60:BG60"/>
    <mergeCell ref="BH60:BI60"/>
    <mergeCell ref="BJ60:BK60"/>
    <mergeCell ref="BL60:BM60"/>
    <mergeCell ref="BN60:BO60"/>
    <mergeCell ref="BP60:BQ60"/>
    <mergeCell ref="AT60:AU60"/>
    <mergeCell ref="AV60:AW60"/>
    <mergeCell ref="AX60:AY60"/>
    <mergeCell ref="AZ60:BA60"/>
    <mergeCell ref="BB60:BC60"/>
    <mergeCell ref="BD60:BE60"/>
    <mergeCell ref="AH60:AI60"/>
    <mergeCell ref="AJ60:AK60"/>
    <mergeCell ref="AL60:AM60"/>
    <mergeCell ref="AN60:AO60"/>
    <mergeCell ref="AP60:AQ60"/>
    <mergeCell ref="AR60:AS60"/>
    <mergeCell ref="CV59:CW59"/>
    <mergeCell ref="BB59:BC59"/>
    <mergeCell ref="C60:J60"/>
    <mergeCell ref="L60:M60"/>
    <mergeCell ref="N60:O60"/>
    <mergeCell ref="P60:Q60"/>
    <mergeCell ref="R60:S60"/>
    <mergeCell ref="T60:U60"/>
    <mergeCell ref="AB60:AC60"/>
    <mergeCell ref="AD60:AE60"/>
    <mergeCell ref="AF60:AG60"/>
    <mergeCell ref="CJ59:CK59"/>
    <mergeCell ref="CL59:CM59"/>
    <mergeCell ref="CN59:CO59"/>
    <mergeCell ref="CP59:CQ59"/>
    <mergeCell ref="CR59:CS59"/>
    <mergeCell ref="CT59:CU59"/>
    <mergeCell ref="BX59:BY59"/>
    <mergeCell ref="BZ59:CA59"/>
    <mergeCell ref="CB59:CC59"/>
    <mergeCell ref="CD59:CE59"/>
    <mergeCell ref="CF59:CG59"/>
    <mergeCell ref="CH59:CI59"/>
    <mergeCell ref="BD59:BE59"/>
    <mergeCell ref="BF59:BG59"/>
    <mergeCell ref="BH59:BI59"/>
    <mergeCell ref="BJ59:BK59"/>
    <mergeCell ref="BT59:BU59"/>
    <mergeCell ref="BV59:BW59"/>
    <mergeCell ref="AR59:AS59"/>
    <mergeCell ref="AT59:AU59"/>
    <mergeCell ref="AV59:AW59"/>
    <mergeCell ref="AX59:AY59"/>
    <mergeCell ref="AZ59:BA59"/>
    <mergeCell ref="AF59:AG59"/>
    <mergeCell ref="AH59:AI59"/>
    <mergeCell ref="AJ59:AK59"/>
    <mergeCell ref="AL59:AM59"/>
    <mergeCell ref="AN59:AO59"/>
    <mergeCell ref="AP59:AQ59"/>
    <mergeCell ref="CV58:CW58"/>
    <mergeCell ref="B59:B60"/>
    <mergeCell ref="C59:J59"/>
    <mergeCell ref="L59:M59"/>
    <mergeCell ref="N59:O59"/>
    <mergeCell ref="P59:Q59"/>
    <mergeCell ref="R59:S59"/>
    <mergeCell ref="T59:U59"/>
    <mergeCell ref="AB59:AC59"/>
    <mergeCell ref="AD59:AE59"/>
    <mergeCell ref="CJ58:CK58"/>
    <mergeCell ref="CL58:CM58"/>
    <mergeCell ref="CN58:CO58"/>
    <mergeCell ref="CP58:CQ58"/>
    <mergeCell ref="CR58:CS58"/>
    <mergeCell ref="CT58:CU58"/>
    <mergeCell ref="BX58:BY58"/>
    <mergeCell ref="BZ58:CA58"/>
    <mergeCell ref="CB58:CC58"/>
    <mergeCell ref="CD58:CE58"/>
    <mergeCell ref="CF58:CG58"/>
    <mergeCell ref="CH58:CI58"/>
    <mergeCell ref="BL58:BM58"/>
    <mergeCell ref="BN58:BO58"/>
    <mergeCell ref="BP58:BQ58"/>
    <mergeCell ref="BR58:BS58"/>
    <mergeCell ref="BT58:BU58"/>
    <mergeCell ref="BV58:BW58"/>
    <mergeCell ref="AZ58:BA58"/>
    <mergeCell ref="BB58:BC58"/>
    <mergeCell ref="BD58:BE58"/>
    <mergeCell ref="BF58:BG58"/>
    <mergeCell ref="BH58:BI58"/>
    <mergeCell ref="BJ58:BK58"/>
    <mergeCell ref="AN58:AO58"/>
    <mergeCell ref="AP58:AQ58"/>
    <mergeCell ref="AR58:AS58"/>
    <mergeCell ref="AT58:AU58"/>
    <mergeCell ref="AV58:AW58"/>
    <mergeCell ref="AX58:AY58"/>
    <mergeCell ref="AB58:AC58"/>
    <mergeCell ref="AD58:AE58"/>
    <mergeCell ref="AF58:AG58"/>
    <mergeCell ref="AH58:AI58"/>
    <mergeCell ref="AJ58:AK58"/>
    <mergeCell ref="AL58:AM58"/>
    <mergeCell ref="CP57:CQ57"/>
    <mergeCell ref="CR57:CS57"/>
    <mergeCell ref="CT57:CU57"/>
    <mergeCell ref="CV57:CW57"/>
    <mergeCell ref="C58:J58"/>
    <mergeCell ref="L58:M58"/>
    <mergeCell ref="N58:O58"/>
    <mergeCell ref="P58:Q58"/>
    <mergeCell ref="R58:S58"/>
    <mergeCell ref="T58:U58"/>
    <mergeCell ref="CD57:CE57"/>
    <mergeCell ref="CF57:CG57"/>
    <mergeCell ref="CH57:CI57"/>
    <mergeCell ref="CJ57:CK57"/>
    <mergeCell ref="CL57:CM57"/>
    <mergeCell ref="CN57:CO57"/>
    <mergeCell ref="BJ57:BK57"/>
    <mergeCell ref="BT57:BU57"/>
    <mergeCell ref="BV57:BW57"/>
    <mergeCell ref="BX57:BY57"/>
    <mergeCell ref="BZ57:CA57"/>
    <mergeCell ref="CB57:CC57"/>
    <mergeCell ref="AX57:AY57"/>
    <mergeCell ref="AZ57:BA57"/>
    <mergeCell ref="BB57:BC57"/>
    <mergeCell ref="BD57:BE57"/>
    <mergeCell ref="BF57:BG57"/>
    <mergeCell ref="BH57:BI57"/>
    <mergeCell ref="AL57:AM57"/>
    <mergeCell ref="AN57:AO57"/>
    <mergeCell ref="AP57:AQ57"/>
    <mergeCell ref="AR57:AS57"/>
    <mergeCell ref="AT57:AU57"/>
    <mergeCell ref="AV57:AW57"/>
    <mergeCell ref="T57:U57"/>
    <mergeCell ref="AB57:AC57"/>
    <mergeCell ref="AD57:AE57"/>
    <mergeCell ref="AF57:AG57"/>
    <mergeCell ref="AH57:AI57"/>
    <mergeCell ref="AJ57:AK57"/>
    <mergeCell ref="CP56:CQ56"/>
    <mergeCell ref="CR56:CS56"/>
    <mergeCell ref="CT56:CU56"/>
    <mergeCell ref="CV56:CW56"/>
    <mergeCell ref="B57:B58"/>
    <mergeCell ref="C57:J57"/>
    <mergeCell ref="L57:M57"/>
    <mergeCell ref="N57:O57"/>
    <mergeCell ref="P57:Q57"/>
    <mergeCell ref="R57:S57"/>
    <mergeCell ref="CD56:CE56"/>
    <mergeCell ref="CF56:CG56"/>
    <mergeCell ref="CH56:CI56"/>
    <mergeCell ref="CJ56:CK56"/>
    <mergeCell ref="CL56:CM56"/>
    <mergeCell ref="CN56:CO56"/>
    <mergeCell ref="BR56:BS56"/>
    <mergeCell ref="BT56:BU56"/>
    <mergeCell ref="BV56:BW56"/>
    <mergeCell ref="BX56:BY56"/>
    <mergeCell ref="BZ56:CA56"/>
    <mergeCell ref="CB56:CC56"/>
    <mergeCell ref="BF56:BG56"/>
    <mergeCell ref="BH56:BI56"/>
    <mergeCell ref="BJ56:BK56"/>
    <mergeCell ref="BL56:BM56"/>
    <mergeCell ref="BN56:BO56"/>
    <mergeCell ref="BP56:BQ56"/>
    <mergeCell ref="AT56:AU56"/>
    <mergeCell ref="AV56:AW56"/>
    <mergeCell ref="AX56:AY56"/>
    <mergeCell ref="AZ56:BA56"/>
    <mergeCell ref="BB56:BC56"/>
    <mergeCell ref="BD56:BE56"/>
    <mergeCell ref="AH56:AI56"/>
    <mergeCell ref="AJ56:AK56"/>
    <mergeCell ref="AL56:AM56"/>
    <mergeCell ref="AN56:AO56"/>
    <mergeCell ref="AP56:AQ56"/>
    <mergeCell ref="AR56:AS56"/>
    <mergeCell ref="CV55:CW55"/>
    <mergeCell ref="BB55:BC55"/>
    <mergeCell ref="C56:J56"/>
    <mergeCell ref="L56:M56"/>
    <mergeCell ref="N56:O56"/>
    <mergeCell ref="P56:Q56"/>
    <mergeCell ref="R56:S56"/>
    <mergeCell ref="T56:U56"/>
    <mergeCell ref="AB56:AC56"/>
    <mergeCell ref="AD56:AE56"/>
    <mergeCell ref="AF56:AG56"/>
    <mergeCell ref="CJ55:CK55"/>
    <mergeCell ref="CL55:CM55"/>
    <mergeCell ref="CN55:CO55"/>
    <mergeCell ref="CP55:CQ55"/>
    <mergeCell ref="CR55:CS55"/>
    <mergeCell ref="CT55:CU55"/>
    <mergeCell ref="BX55:BY55"/>
    <mergeCell ref="BZ55:CA55"/>
    <mergeCell ref="CB55:CC55"/>
    <mergeCell ref="CD55:CE55"/>
    <mergeCell ref="CF55:CG55"/>
    <mergeCell ref="CH55:CI55"/>
    <mergeCell ref="BD55:BE55"/>
    <mergeCell ref="BF55:BG55"/>
    <mergeCell ref="BH55:BI55"/>
    <mergeCell ref="BJ55:BK55"/>
    <mergeCell ref="BT55:BU55"/>
    <mergeCell ref="BV55:BW55"/>
    <mergeCell ref="AR55:AS55"/>
    <mergeCell ref="AT55:AU55"/>
    <mergeCell ref="AV55:AW55"/>
    <mergeCell ref="AX55:AY55"/>
    <mergeCell ref="AZ55:BA55"/>
    <mergeCell ref="AF55:AG55"/>
    <mergeCell ref="AH55:AI55"/>
    <mergeCell ref="AJ55:AK55"/>
    <mergeCell ref="AL55:AM55"/>
    <mergeCell ref="AN55:AO55"/>
    <mergeCell ref="AP55:AQ55"/>
    <mergeCell ref="CV54:CW54"/>
    <mergeCell ref="B55:B56"/>
    <mergeCell ref="C55:J55"/>
    <mergeCell ref="L55:M55"/>
    <mergeCell ref="N55:O55"/>
    <mergeCell ref="P55:Q55"/>
    <mergeCell ref="R55:S55"/>
    <mergeCell ref="T55:U55"/>
    <mergeCell ref="AB55:AC55"/>
    <mergeCell ref="AD55:AE55"/>
    <mergeCell ref="CJ54:CK54"/>
    <mergeCell ref="CL54:CM54"/>
    <mergeCell ref="CN54:CO54"/>
    <mergeCell ref="CP54:CQ54"/>
    <mergeCell ref="CR54:CS54"/>
    <mergeCell ref="CT54:CU54"/>
    <mergeCell ref="BX54:BY54"/>
    <mergeCell ref="BZ54:CA54"/>
    <mergeCell ref="CB54:CC54"/>
    <mergeCell ref="CD54:CE54"/>
    <mergeCell ref="CF54:CG54"/>
    <mergeCell ref="CH54:CI54"/>
    <mergeCell ref="BL54:BM54"/>
    <mergeCell ref="BN54:BO54"/>
    <mergeCell ref="BP54:BQ54"/>
    <mergeCell ref="BR54:BS54"/>
    <mergeCell ref="BB54:BC54"/>
    <mergeCell ref="BD54:BE54"/>
    <mergeCell ref="BF54:BG54"/>
    <mergeCell ref="BH54:BI54"/>
    <mergeCell ref="BJ54:BK54"/>
    <mergeCell ref="AN54:AO54"/>
    <mergeCell ref="AP54:AQ54"/>
    <mergeCell ref="AR54:AS54"/>
    <mergeCell ref="AT54:AU54"/>
    <mergeCell ref="AV54:AW54"/>
    <mergeCell ref="AX54:AY54"/>
    <mergeCell ref="AB54:AC54"/>
    <mergeCell ref="AD54:AE54"/>
    <mergeCell ref="AF54:AG54"/>
    <mergeCell ref="AH54:AI54"/>
    <mergeCell ref="AJ54:AK54"/>
    <mergeCell ref="AL54:AM54"/>
    <mergeCell ref="CR53:CS53"/>
    <mergeCell ref="CT53:CU53"/>
    <mergeCell ref="CV53:CW53"/>
    <mergeCell ref="C54:J54"/>
    <mergeCell ref="L54:M54"/>
    <mergeCell ref="N54:O54"/>
    <mergeCell ref="P54:Q54"/>
    <mergeCell ref="R54:S54"/>
    <mergeCell ref="T54:U54"/>
    <mergeCell ref="CD53:CE53"/>
    <mergeCell ref="CF53:CG53"/>
    <mergeCell ref="CH53:CI53"/>
    <mergeCell ref="CJ53:CK53"/>
    <mergeCell ref="CL53:CM53"/>
    <mergeCell ref="CN53:CO53"/>
    <mergeCell ref="BJ53:BK53"/>
    <mergeCell ref="BT53:BU53"/>
    <mergeCell ref="BV53:BW53"/>
    <mergeCell ref="BX53:BY53"/>
    <mergeCell ref="BZ53:CA53"/>
    <mergeCell ref="CB53:CC53"/>
    <mergeCell ref="AX53:AY53"/>
    <mergeCell ref="AZ53:BA53"/>
    <mergeCell ref="BB53:BC53"/>
    <mergeCell ref="BD53:BE53"/>
    <mergeCell ref="BF53:BG53"/>
    <mergeCell ref="BH53:BI53"/>
    <mergeCell ref="AL53:AM53"/>
    <mergeCell ref="AN53:AO53"/>
    <mergeCell ref="AP53:AQ53"/>
    <mergeCell ref="AR53:AS53"/>
    <mergeCell ref="BT54:BU54"/>
    <mergeCell ref="AT53:AU53"/>
    <mergeCell ref="AV53:AW53"/>
    <mergeCell ref="T53:U53"/>
    <mergeCell ref="AB53:AC53"/>
    <mergeCell ref="AD53:AE53"/>
    <mergeCell ref="AF53:AG53"/>
    <mergeCell ref="AH53:AI53"/>
    <mergeCell ref="AJ53:AK53"/>
    <mergeCell ref="B53:B54"/>
    <mergeCell ref="C53:J53"/>
    <mergeCell ref="L53:M53"/>
    <mergeCell ref="N53:O53"/>
    <mergeCell ref="P53:Q53"/>
    <mergeCell ref="R53:S53"/>
    <mergeCell ref="CL52:CM52"/>
    <mergeCell ref="CN52:CO52"/>
    <mergeCell ref="CP52:CQ52"/>
    <mergeCell ref="AP52:AQ52"/>
    <mergeCell ref="AR52:AS52"/>
    <mergeCell ref="AT52:AU52"/>
    <mergeCell ref="AV52:AW52"/>
    <mergeCell ref="AX52:AY52"/>
    <mergeCell ref="AZ52:BA52"/>
    <mergeCell ref="AD52:AE52"/>
    <mergeCell ref="AF52:AG52"/>
    <mergeCell ref="AH52:AI52"/>
    <mergeCell ref="AJ52:AK52"/>
    <mergeCell ref="AL52:AM52"/>
    <mergeCell ref="AN52:AO52"/>
    <mergeCell ref="CP53:CQ53"/>
    <mergeCell ref="BV54:BW54"/>
    <mergeCell ref="AZ54:BA54"/>
    <mergeCell ref="AB51:AC51"/>
    <mergeCell ref="AD51:AE51"/>
    <mergeCell ref="AF51:AG51"/>
    <mergeCell ref="AH51:AI51"/>
    <mergeCell ref="AJ51:AK51"/>
    <mergeCell ref="AL51:AM51"/>
    <mergeCell ref="CR52:CS52"/>
    <mergeCell ref="CT52:CU52"/>
    <mergeCell ref="CV52:CW52"/>
    <mergeCell ref="BZ52:CA52"/>
    <mergeCell ref="CB52:CC52"/>
    <mergeCell ref="CD52:CE52"/>
    <mergeCell ref="CF52:CG52"/>
    <mergeCell ref="CH52:CI52"/>
    <mergeCell ref="CJ52:CK52"/>
    <mergeCell ref="BN52:BO52"/>
    <mergeCell ref="BP52:BQ52"/>
    <mergeCell ref="BR52:BS52"/>
    <mergeCell ref="BT52:BU52"/>
    <mergeCell ref="BV52:BW52"/>
    <mergeCell ref="BX52:BY52"/>
    <mergeCell ref="BB52:BC52"/>
    <mergeCell ref="BD52:BE52"/>
    <mergeCell ref="BF52:BG52"/>
    <mergeCell ref="BH52:BI52"/>
    <mergeCell ref="BJ52:BK52"/>
    <mergeCell ref="BL52:BM52"/>
    <mergeCell ref="BT51:BU51"/>
    <mergeCell ref="BV51:BW51"/>
    <mergeCell ref="BX51:BY51"/>
    <mergeCell ref="BZ51:CA51"/>
    <mergeCell ref="CB51:CC51"/>
    <mergeCell ref="CD51:CE51"/>
    <mergeCell ref="AZ51:BA51"/>
    <mergeCell ref="BB51:BC51"/>
    <mergeCell ref="BD51:BE51"/>
    <mergeCell ref="BF51:BG51"/>
    <mergeCell ref="BH51:BI51"/>
    <mergeCell ref="BJ51:BK51"/>
    <mergeCell ref="AN51:AO51"/>
    <mergeCell ref="AP51:AQ51"/>
    <mergeCell ref="AR51:AS51"/>
    <mergeCell ref="AT51:AU51"/>
    <mergeCell ref="AV51:AW51"/>
    <mergeCell ref="AX51:AY51"/>
    <mergeCell ref="CJ49:CW49"/>
    <mergeCell ref="BL50:CI50"/>
    <mergeCell ref="CJ50:CW50"/>
    <mergeCell ref="B51:B52"/>
    <mergeCell ref="C51:J51"/>
    <mergeCell ref="L51:M51"/>
    <mergeCell ref="N51:O51"/>
    <mergeCell ref="P51:Q51"/>
    <mergeCell ref="R51:S51"/>
    <mergeCell ref="T51:U51"/>
    <mergeCell ref="B49:B50"/>
    <mergeCell ref="C49:J50"/>
    <mergeCell ref="K49:AA50"/>
    <mergeCell ref="AB49:BK50"/>
    <mergeCell ref="BL49:BS49"/>
    <mergeCell ref="BT49:CI49"/>
    <mergeCell ref="CR51:CS51"/>
    <mergeCell ref="CT51:CU51"/>
    <mergeCell ref="CV51:CW51"/>
    <mergeCell ref="C52:J52"/>
    <mergeCell ref="L52:M52"/>
    <mergeCell ref="N52:O52"/>
    <mergeCell ref="P52:Q52"/>
    <mergeCell ref="R52:S52"/>
    <mergeCell ref="T52:U52"/>
    <mergeCell ref="AB52:AC52"/>
    <mergeCell ref="CF51:CG51"/>
    <mergeCell ref="CH51:CI51"/>
    <mergeCell ref="CJ51:CK51"/>
    <mergeCell ref="CL51:CM51"/>
    <mergeCell ref="CN51:CO51"/>
    <mergeCell ref="CP51:CQ51"/>
    <mergeCell ref="BZ46:CA46"/>
    <mergeCell ref="CB46:CC46"/>
    <mergeCell ref="CD46:CE46"/>
    <mergeCell ref="CF46:CG46"/>
    <mergeCell ref="CH46:CI46"/>
    <mergeCell ref="A48:AR48"/>
    <mergeCell ref="BN46:BO46"/>
    <mergeCell ref="BP46:BQ46"/>
    <mergeCell ref="BR46:BS46"/>
    <mergeCell ref="BT46:BU46"/>
    <mergeCell ref="BV46:BW46"/>
    <mergeCell ref="BX46:BY46"/>
    <mergeCell ref="BB46:BC46"/>
    <mergeCell ref="BD46:BE46"/>
    <mergeCell ref="BF46:BG46"/>
    <mergeCell ref="BH46:BI46"/>
    <mergeCell ref="BJ46:BK46"/>
    <mergeCell ref="BL46:BM46"/>
    <mergeCell ref="AP46:AQ46"/>
    <mergeCell ref="CD45:CE45"/>
    <mergeCell ref="CF45:CG45"/>
    <mergeCell ref="CH45:CI45"/>
    <mergeCell ref="C46:J46"/>
    <mergeCell ref="L46:M46"/>
    <mergeCell ref="N46:O46"/>
    <mergeCell ref="P46:Q46"/>
    <mergeCell ref="R46:S46"/>
    <mergeCell ref="T46:U46"/>
    <mergeCell ref="AB46:AC46"/>
    <mergeCell ref="BJ45:BK45"/>
    <mergeCell ref="BT45:BU45"/>
    <mergeCell ref="BV45:BW45"/>
    <mergeCell ref="BX45:BY45"/>
    <mergeCell ref="BZ45:CA45"/>
    <mergeCell ref="CB45:CC45"/>
    <mergeCell ref="AX45:AY45"/>
    <mergeCell ref="AZ45:BA45"/>
    <mergeCell ref="BB45:BC45"/>
    <mergeCell ref="BD45:BE45"/>
    <mergeCell ref="BF45:BG45"/>
    <mergeCell ref="BH44:BI44"/>
    <mergeCell ref="BJ44:BK44"/>
    <mergeCell ref="BH45:BI45"/>
    <mergeCell ref="AL45:AM45"/>
    <mergeCell ref="AN45:AO45"/>
    <mergeCell ref="AP45:AQ45"/>
    <mergeCell ref="AR45:AS45"/>
    <mergeCell ref="AT45:AU45"/>
    <mergeCell ref="AV45:AW45"/>
    <mergeCell ref="T45:U45"/>
    <mergeCell ref="AB45:AC45"/>
    <mergeCell ref="AD45:AE45"/>
    <mergeCell ref="AF45:AG45"/>
    <mergeCell ref="AH45:AI45"/>
    <mergeCell ref="AJ45:AK45"/>
    <mergeCell ref="B45:B46"/>
    <mergeCell ref="C45:J45"/>
    <mergeCell ref="L45:M45"/>
    <mergeCell ref="N45:O45"/>
    <mergeCell ref="P45:Q45"/>
    <mergeCell ref="R45:S45"/>
    <mergeCell ref="AR46:AS46"/>
    <mergeCell ref="AT46:AU46"/>
    <mergeCell ref="AV46:AW46"/>
    <mergeCell ref="AX46:AY46"/>
    <mergeCell ref="AZ46:BA46"/>
    <mergeCell ref="AD46:AE46"/>
    <mergeCell ref="AF46:AG46"/>
    <mergeCell ref="AH46:AI46"/>
    <mergeCell ref="AJ46:AK46"/>
    <mergeCell ref="AL46:AM46"/>
    <mergeCell ref="AN46:AO46"/>
    <mergeCell ref="CF43:CG43"/>
    <mergeCell ref="CH43:CI43"/>
    <mergeCell ref="C44:J44"/>
    <mergeCell ref="L44:M44"/>
    <mergeCell ref="N44:O44"/>
    <mergeCell ref="P44:Q44"/>
    <mergeCell ref="R44:S44"/>
    <mergeCell ref="T44:U44"/>
    <mergeCell ref="BH43:BI43"/>
    <mergeCell ref="BJ43:BK43"/>
    <mergeCell ref="BT43:BU43"/>
    <mergeCell ref="BV43:BW43"/>
    <mergeCell ref="BX43:BY43"/>
    <mergeCell ref="BZ43:CA43"/>
    <mergeCell ref="AV43:AW43"/>
    <mergeCell ref="AX43:AY43"/>
    <mergeCell ref="AZ43:BA43"/>
    <mergeCell ref="BB43:BC43"/>
    <mergeCell ref="BX44:BY44"/>
    <mergeCell ref="BZ44:CA44"/>
    <mergeCell ref="CB44:CC44"/>
    <mergeCell ref="CD44:CE44"/>
    <mergeCell ref="CF44:CG44"/>
    <mergeCell ref="CH44:CI44"/>
    <mergeCell ref="BL44:BM44"/>
    <mergeCell ref="BN44:BO44"/>
    <mergeCell ref="BP44:BQ44"/>
    <mergeCell ref="BR44:BS44"/>
    <mergeCell ref="BT44:BU44"/>
    <mergeCell ref="BV44:BW44"/>
    <mergeCell ref="AZ44:BA44"/>
    <mergeCell ref="BB44:BC44"/>
    <mergeCell ref="BF43:BG43"/>
    <mergeCell ref="AJ43:AK43"/>
    <mergeCell ref="AL43:AM43"/>
    <mergeCell ref="AN43:AO43"/>
    <mergeCell ref="AP43:AQ43"/>
    <mergeCell ref="AR43:AS43"/>
    <mergeCell ref="AT43:AU43"/>
    <mergeCell ref="R43:S43"/>
    <mergeCell ref="T43:U43"/>
    <mergeCell ref="AB43:AC43"/>
    <mergeCell ref="AD43:AE43"/>
    <mergeCell ref="AF43:AG43"/>
    <mergeCell ref="AH43:AI43"/>
    <mergeCell ref="BZ42:CA42"/>
    <mergeCell ref="CB42:CC42"/>
    <mergeCell ref="CD42:CE42"/>
    <mergeCell ref="AN44:AO44"/>
    <mergeCell ref="AP44:AQ44"/>
    <mergeCell ref="AR44:AS44"/>
    <mergeCell ref="AT44:AU44"/>
    <mergeCell ref="AV44:AW44"/>
    <mergeCell ref="AX44:AY44"/>
    <mergeCell ref="AB44:AC44"/>
    <mergeCell ref="AD44:AE44"/>
    <mergeCell ref="AF44:AG44"/>
    <mergeCell ref="AH44:AI44"/>
    <mergeCell ref="AJ44:AK44"/>
    <mergeCell ref="AL44:AM44"/>
    <mergeCell ref="CB43:CC43"/>
    <mergeCell ref="CD43:CE43"/>
    <mergeCell ref="BD44:BE44"/>
    <mergeCell ref="BF44:BG44"/>
    <mergeCell ref="CF42:CG42"/>
    <mergeCell ref="CH42:CI42"/>
    <mergeCell ref="B43:B44"/>
    <mergeCell ref="C43:J43"/>
    <mergeCell ref="L43:M43"/>
    <mergeCell ref="N43:O43"/>
    <mergeCell ref="P43:Q43"/>
    <mergeCell ref="BN42:BO42"/>
    <mergeCell ref="BP42:BQ42"/>
    <mergeCell ref="BR42:BS42"/>
    <mergeCell ref="BT42:BU42"/>
    <mergeCell ref="BV42:BW42"/>
    <mergeCell ref="BX42:BY42"/>
    <mergeCell ref="BB42:BC42"/>
    <mergeCell ref="BD42:BE42"/>
    <mergeCell ref="BF42:BG42"/>
    <mergeCell ref="BH42:BI42"/>
    <mergeCell ref="BJ42:BK42"/>
    <mergeCell ref="BL42:BM42"/>
    <mergeCell ref="AP42:AQ42"/>
    <mergeCell ref="AR42:AS42"/>
    <mergeCell ref="AT42:AU42"/>
    <mergeCell ref="AV42:AW42"/>
    <mergeCell ref="AX42:AY42"/>
    <mergeCell ref="AZ42:BA42"/>
    <mergeCell ref="AD42:AE42"/>
    <mergeCell ref="AF42:AG42"/>
    <mergeCell ref="AH42:AI42"/>
    <mergeCell ref="AJ42:AK42"/>
    <mergeCell ref="AL42:AM42"/>
    <mergeCell ref="AN42:AO42"/>
    <mergeCell ref="BD43:BE43"/>
    <mergeCell ref="CD41:CE41"/>
    <mergeCell ref="CF41:CG41"/>
    <mergeCell ref="CH41:CI41"/>
    <mergeCell ref="C42:J42"/>
    <mergeCell ref="L42:M42"/>
    <mergeCell ref="N42:O42"/>
    <mergeCell ref="P42:Q42"/>
    <mergeCell ref="R42:S42"/>
    <mergeCell ref="T42:U42"/>
    <mergeCell ref="AB42:AC42"/>
    <mergeCell ref="BJ41:BK41"/>
    <mergeCell ref="BT41:BU41"/>
    <mergeCell ref="BV41:BW41"/>
    <mergeCell ref="BX41:BY41"/>
    <mergeCell ref="BZ41:CA41"/>
    <mergeCell ref="CB41:CC41"/>
    <mergeCell ref="AX41:AY41"/>
    <mergeCell ref="AZ41:BA41"/>
    <mergeCell ref="BB41:BC41"/>
    <mergeCell ref="BD41:BE41"/>
    <mergeCell ref="BF41:BG41"/>
    <mergeCell ref="BH41:BI41"/>
    <mergeCell ref="AL41:AM41"/>
    <mergeCell ref="AN41:AO41"/>
    <mergeCell ref="AP41:AQ41"/>
    <mergeCell ref="AR41:AS41"/>
    <mergeCell ref="AT41:AU41"/>
    <mergeCell ref="AV41:AW41"/>
    <mergeCell ref="T41:U41"/>
    <mergeCell ref="AB41:AC41"/>
    <mergeCell ref="AD41:AE41"/>
    <mergeCell ref="AF41:AG41"/>
    <mergeCell ref="AH41:AI41"/>
    <mergeCell ref="AJ41:AK41"/>
    <mergeCell ref="CB40:CC40"/>
    <mergeCell ref="CD40:CE40"/>
    <mergeCell ref="CF40:CG40"/>
    <mergeCell ref="CH40:CI40"/>
    <mergeCell ref="B41:B42"/>
    <mergeCell ref="C41:J41"/>
    <mergeCell ref="L41:M41"/>
    <mergeCell ref="N41:O41"/>
    <mergeCell ref="P41:Q41"/>
    <mergeCell ref="R41:S41"/>
    <mergeCell ref="BP40:BQ40"/>
    <mergeCell ref="BR40:BS40"/>
    <mergeCell ref="BT40:BU40"/>
    <mergeCell ref="BV40:BW40"/>
    <mergeCell ref="BX40:BY40"/>
    <mergeCell ref="BZ40:CA40"/>
    <mergeCell ref="BD40:BE40"/>
    <mergeCell ref="BF40:BG40"/>
    <mergeCell ref="BH40:BI40"/>
    <mergeCell ref="BJ40:BK40"/>
    <mergeCell ref="BL40:BM40"/>
    <mergeCell ref="BN40:BO40"/>
    <mergeCell ref="AR40:AS40"/>
    <mergeCell ref="AT40:AU40"/>
    <mergeCell ref="AV40:AW40"/>
    <mergeCell ref="AX40:AY40"/>
    <mergeCell ref="AZ40:BA40"/>
    <mergeCell ref="BB40:BC40"/>
    <mergeCell ref="AF40:AG40"/>
    <mergeCell ref="AH40:AI40"/>
    <mergeCell ref="P40:Q40"/>
    <mergeCell ref="R40:S40"/>
    <mergeCell ref="T40:U40"/>
    <mergeCell ref="AB40:AC40"/>
    <mergeCell ref="AD40:AE40"/>
    <mergeCell ref="BT39:BU39"/>
    <mergeCell ref="BV39:BW39"/>
    <mergeCell ref="BX39:BY39"/>
    <mergeCell ref="BZ39:CA39"/>
    <mergeCell ref="CB39:CC39"/>
    <mergeCell ref="CD39:CE39"/>
    <mergeCell ref="AZ39:BA39"/>
    <mergeCell ref="BB39:BC39"/>
    <mergeCell ref="BD39:BE39"/>
    <mergeCell ref="BF39:BG39"/>
    <mergeCell ref="BH39:BI39"/>
    <mergeCell ref="BJ39:BK39"/>
    <mergeCell ref="AN39:AO39"/>
    <mergeCell ref="AP39:AQ39"/>
    <mergeCell ref="AR39:AS39"/>
    <mergeCell ref="AT39:AU39"/>
    <mergeCell ref="AV39:AW39"/>
    <mergeCell ref="AX39:AY39"/>
    <mergeCell ref="CH38:CI38"/>
    <mergeCell ref="B39:B40"/>
    <mergeCell ref="C39:J39"/>
    <mergeCell ref="L39:M39"/>
    <mergeCell ref="N39:O39"/>
    <mergeCell ref="P39:Q39"/>
    <mergeCell ref="R39:S39"/>
    <mergeCell ref="T39:U39"/>
    <mergeCell ref="BR38:BS38"/>
    <mergeCell ref="BT38:BU38"/>
    <mergeCell ref="BV38:BW38"/>
    <mergeCell ref="BX38:BY38"/>
    <mergeCell ref="BZ38:CA38"/>
    <mergeCell ref="CB38:CC38"/>
    <mergeCell ref="BF38:BG38"/>
    <mergeCell ref="BH38:BI38"/>
    <mergeCell ref="BJ38:BK38"/>
    <mergeCell ref="BL38:BM38"/>
    <mergeCell ref="BN38:BO38"/>
    <mergeCell ref="BP38:BQ38"/>
    <mergeCell ref="AT38:AU38"/>
    <mergeCell ref="AV38:AW38"/>
    <mergeCell ref="AX38:AY38"/>
    <mergeCell ref="AJ40:AK40"/>
    <mergeCell ref="AL40:AM40"/>
    <mergeCell ref="AN40:AO40"/>
    <mergeCell ref="AP40:AQ40"/>
    <mergeCell ref="CF39:CG39"/>
    <mergeCell ref="CH39:CI39"/>
    <mergeCell ref="C40:J40"/>
    <mergeCell ref="L40:M40"/>
    <mergeCell ref="N40:O40"/>
    <mergeCell ref="CF37:CG37"/>
    <mergeCell ref="BB37:BC37"/>
    <mergeCell ref="BD37:BE37"/>
    <mergeCell ref="BF37:BG37"/>
    <mergeCell ref="BH37:BI37"/>
    <mergeCell ref="BJ37:BK37"/>
    <mergeCell ref="BT37:BU37"/>
    <mergeCell ref="AP37:AQ37"/>
    <mergeCell ref="AR37:AS37"/>
    <mergeCell ref="AT37:AU37"/>
    <mergeCell ref="AV37:AW37"/>
    <mergeCell ref="AX37:AY37"/>
    <mergeCell ref="AZ37:BA37"/>
    <mergeCell ref="AB39:AC39"/>
    <mergeCell ref="AD39:AE39"/>
    <mergeCell ref="AF39:AG39"/>
    <mergeCell ref="AH39:AI39"/>
    <mergeCell ref="AJ39:AK39"/>
    <mergeCell ref="AL39:AM39"/>
    <mergeCell ref="CD38:CE38"/>
    <mergeCell ref="AR38:AS38"/>
    <mergeCell ref="CF38:CG38"/>
    <mergeCell ref="L38:M38"/>
    <mergeCell ref="N38:O38"/>
    <mergeCell ref="P38:Q38"/>
    <mergeCell ref="R38:S38"/>
    <mergeCell ref="T38:U38"/>
    <mergeCell ref="AB38:AC38"/>
    <mergeCell ref="AZ38:BA38"/>
    <mergeCell ref="BB38:BC38"/>
    <mergeCell ref="BD38:BE38"/>
    <mergeCell ref="AH38:AI38"/>
    <mergeCell ref="AJ38:AK38"/>
    <mergeCell ref="AL38:AM38"/>
    <mergeCell ref="AN38:AO38"/>
    <mergeCell ref="AP38:AQ38"/>
    <mergeCell ref="BZ37:CA37"/>
    <mergeCell ref="CB37:CC37"/>
    <mergeCell ref="CD37:CE37"/>
    <mergeCell ref="CF32:CG32"/>
    <mergeCell ref="CH32:CI32"/>
    <mergeCell ref="BL32:BM32"/>
    <mergeCell ref="BN32:BO32"/>
    <mergeCell ref="BP32:BQ32"/>
    <mergeCell ref="BR32:BS32"/>
    <mergeCell ref="AD37:AE37"/>
    <mergeCell ref="AF37:AG37"/>
    <mergeCell ref="AH37:AI37"/>
    <mergeCell ref="AJ37:AK37"/>
    <mergeCell ref="BH32:BI32"/>
    <mergeCell ref="BJ32:BK32"/>
    <mergeCell ref="AL37:AM37"/>
    <mergeCell ref="AN37:AO37"/>
    <mergeCell ref="BT35:CI35"/>
    <mergeCell ref="BL36:CI36"/>
    <mergeCell ref="B37:B38"/>
    <mergeCell ref="C37:J37"/>
    <mergeCell ref="L37:M37"/>
    <mergeCell ref="N37:O37"/>
    <mergeCell ref="P37:Q37"/>
    <mergeCell ref="R37:S37"/>
    <mergeCell ref="T37:U37"/>
    <mergeCell ref="AB37:AC37"/>
    <mergeCell ref="A34:BK34"/>
    <mergeCell ref="B35:B36"/>
    <mergeCell ref="C35:J36"/>
    <mergeCell ref="K35:AA36"/>
    <mergeCell ref="AB35:BK36"/>
    <mergeCell ref="BL35:BS35"/>
    <mergeCell ref="CH37:CI37"/>
    <mergeCell ref="C38:J38"/>
    <mergeCell ref="R31:S31"/>
    <mergeCell ref="T31:U31"/>
    <mergeCell ref="AB31:AC31"/>
    <mergeCell ref="AD31:AE31"/>
    <mergeCell ref="AF31:AG31"/>
    <mergeCell ref="AH31:AI31"/>
    <mergeCell ref="AD38:AE38"/>
    <mergeCell ref="AF38:AG38"/>
    <mergeCell ref="BV37:BW37"/>
    <mergeCell ref="BX37:BY37"/>
    <mergeCell ref="CF31:CG31"/>
    <mergeCell ref="CH31:CI31"/>
    <mergeCell ref="C32:J32"/>
    <mergeCell ref="L32:M32"/>
    <mergeCell ref="N32:O32"/>
    <mergeCell ref="P32:Q32"/>
    <mergeCell ref="R32:S32"/>
    <mergeCell ref="T32:U32"/>
    <mergeCell ref="BH31:BI31"/>
    <mergeCell ref="BJ31:BK31"/>
    <mergeCell ref="BT31:BU31"/>
    <mergeCell ref="BV31:BW31"/>
    <mergeCell ref="BX31:BY31"/>
    <mergeCell ref="BZ31:CA31"/>
    <mergeCell ref="AV31:AW31"/>
    <mergeCell ref="AX31:AY31"/>
    <mergeCell ref="AZ31:BA31"/>
    <mergeCell ref="BB31:BC31"/>
    <mergeCell ref="BX32:BY32"/>
    <mergeCell ref="BZ32:CA32"/>
    <mergeCell ref="CB32:CC32"/>
    <mergeCell ref="CD32:CE32"/>
    <mergeCell ref="BZ30:CA30"/>
    <mergeCell ref="CB30:CC30"/>
    <mergeCell ref="CD30:CE30"/>
    <mergeCell ref="AN32:AO32"/>
    <mergeCell ref="AP32:AQ32"/>
    <mergeCell ref="AR32:AS32"/>
    <mergeCell ref="AT32:AU32"/>
    <mergeCell ref="AV32:AW32"/>
    <mergeCell ref="AX32:AY32"/>
    <mergeCell ref="AB32:AC32"/>
    <mergeCell ref="AD32:AE32"/>
    <mergeCell ref="AF32:AG32"/>
    <mergeCell ref="AH32:AI32"/>
    <mergeCell ref="AJ32:AK32"/>
    <mergeCell ref="AL32:AM32"/>
    <mergeCell ref="CB31:CC31"/>
    <mergeCell ref="CD31:CE31"/>
    <mergeCell ref="BD32:BE32"/>
    <mergeCell ref="BF32:BG32"/>
    <mergeCell ref="BT32:BU32"/>
    <mergeCell ref="BV32:BW32"/>
    <mergeCell ref="AZ32:BA32"/>
    <mergeCell ref="BB32:BC32"/>
    <mergeCell ref="BF31:BG31"/>
    <mergeCell ref="AJ31:AK31"/>
    <mergeCell ref="AL31:AM31"/>
    <mergeCell ref="AN31:AO31"/>
    <mergeCell ref="AP31:AQ31"/>
    <mergeCell ref="AR31:AS31"/>
    <mergeCell ref="AT31:AU31"/>
    <mergeCell ref="CF30:CG30"/>
    <mergeCell ref="CH30:CI30"/>
    <mergeCell ref="B31:B32"/>
    <mergeCell ref="C31:J31"/>
    <mergeCell ref="L31:M31"/>
    <mergeCell ref="N31:O31"/>
    <mergeCell ref="P31:Q31"/>
    <mergeCell ref="BN30:BO30"/>
    <mergeCell ref="BP30:BQ30"/>
    <mergeCell ref="BR30:BS30"/>
    <mergeCell ref="BT30:BU30"/>
    <mergeCell ref="BV30:BW30"/>
    <mergeCell ref="BX30:BY30"/>
    <mergeCell ref="BB30:BC30"/>
    <mergeCell ref="BD30:BE30"/>
    <mergeCell ref="BF30:BG30"/>
    <mergeCell ref="BH30:BI30"/>
    <mergeCell ref="BJ30:BK30"/>
    <mergeCell ref="BL30:BM30"/>
    <mergeCell ref="AP30:AQ30"/>
    <mergeCell ref="AR30:AS30"/>
    <mergeCell ref="AT30:AU30"/>
    <mergeCell ref="AV30:AW30"/>
    <mergeCell ref="AX30:AY30"/>
    <mergeCell ref="AZ30:BA30"/>
    <mergeCell ref="AD30:AE30"/>
    <mergeCell ref="AF30:AG30"/>
    <mergeCell ref="AH30:AI30"/>
    <mergeCell ref="AJ30:AK30"/>
    <mergeCell ref="AL30:AM30"/>
    <mergeCell ref="AN30:AO30"/>
    <mergeCell ref="BD31:BE31"/>
    <mergeCell ref="CD29:CE29"/>
    <mergeCell ref="CF29:CG29"/>
    <mergeCell ref="CH29:CI29"/>
    <mergeCell ref="C30:J30"/>
    <mergeCell ref="L30:M30"/>
    <mergeCell ref="N30:O30"/>
    <mergeCell ref="P30:Q30"/>
    <mergeCell ref="R30:S30"/>
    <mergeCell ref="T30:U30"/>
    <mergeCell ref="AB30:AC30"/>
    <mergeCell ref="BJ29:BK29"/>
    <mergeCell ref="BT29:BU29"/>
    <mergeCell ref="BV29:BW29"/>
    <mergeCell ref="BX29:BY29"/>
    <mergeCell ref="BZ29:CA29"/>
    <mergeCell ref="CB29:CC29"/>
    <mergeCell ref="AX29:AY29"/>
    <mergeCell ref="AZ29:BA29"/>
    <mergeCell ref="BB29:BC29"/>
    <mergeCell ref="BD29:BE29"/>
    <mergeCell ref="BF29:BG29"/>
    <mergeCell ref="BH29:BI29"/>
    <mergeCell ref="AL29:AM29"/>
    <mergeCell ref="AN29:AO29"/>
    <mergeCell ref="AP29:AQ29"/>
    <mergeCell ref="AR29:AS29"/>
    <mergeCell ref="AT29:AU29"/>
    <mergeCell ref="AV29:AW29"/>
    <mergeCell ref="T29:U29"/>
    <mergeCell ref="AB29:AC29"/>
    <mergeCell ref="AD29:AE29"/>
    <mergeCell ref="AF29:AG29"/>
    <mergeCell ref="AH29:AI29"/>
    <mergeCell ref="AJ29:AK29"/>
    <mergeCell ref="B29:B30"/>
    <mergeCell ref="C29:J29"/>
    <mergeCell ref="L29:M29"/>
    <mergeCell ref="N29:O29"/>
    <mergeCell ref="P29:Q29"/>
    <mergeCell ref="R29:S29"/>
    <mergeCell ref="BX28:BY28"/>
    <mergeCell ref="BZ28:CA28"/>
    <mergeCell ref="CB28:CC28"/>
    <mergeCell ref="CD28:CE28"/>
    <mergeCell ref="CF28:CG28"/>
    <mergeCell ref="CH28:CI28"/>
    <mergeCell ref="BL28:BM28"/>
    <mergeCell ref="BN28:BO28"/>
    <mergeCell ref="BP28:BQ28"/>
    <mergeCell ref="BR28:BS28"/>
    <mergeCell ref="BT28:BU28"/>
    <mergeCell ref="BV28:BW28"/>
    <mergeCell ref="AZ28:BA28"/>
    <mergeCell ref="BB28:BC28"/>
    <mergeCell ref="BD28:BE28"/>
    <mergeCell ref="BF28:BG28"/>
    <mergeCell ref="BH28:BI28"/>
    <mergeCell ref="BJ28:BK28"/>
    <mergeCell ref="AN28:AO28"/>
    <mergeCell ref="AP28:AQ28"/>
    <mergeCell ref="AR28:AS28"/>
    <mergeCell ref="AT28:AU28"/>
    <mergeCell ref="AV28:AW28"/>
    <mergeCell ref="AX28:AY28"/>
    <mergeCell ref="AB28:AC28"/>
    <mergeCell ref="AD28:AE28"/>
    <mergeCell ref="AF28:AG28"/>
    <mergeCell ref="AH28:AI28"/>
    <mergeCell ref="AJ28:AK28"/>
    <mergeCell ref="AL28:AM28"/>
    <mergeCell ref="CB27:CC27"/>
    <mergeCell ref="CD27:CE27"/>
    <mergeCell ref="CF27:CG27"/>
    <mergeCell ref="CH27:CI27"/>
    <mergeCell ref="C28:J28"/>
    <mergeCell ref="L28:M28"/>
    <mergeCell ref="N28:O28"/>
    <mergeCell ref="P28:Q28"/>
    <mergeCell ref="R28:S28"/>
    <mergeCell ref="T28:U28"/>
    <mergeCell ref="BH27:BI27"/>
    <mergeCell ref="BJ27:BK27"/>
    <mergeCell ref="BT27:BU27"/>
    <mergeCell ref="BV27:BW27"/>
    <mergeCell ref="BX27:BY27"/>
    <mergeCell ref="BZ27:CA27"/>
    <mergeCell ref="AV27:AW27"/>
    <mergeCell ref="AX27:AY27"/>
    <mergeCell ref="AZ27:BA27"/>
    <mergeCell ref="BB27:BC27"/>
    <mergeCell ref="BD27:BE27"/>
    <mergeCell ref="BF27:BG27"/>
    <mergeCell ref="AJ27:AK27"/>
    <mergeCell ref="AL27:AM27"/>
    <mergeCell ref="AN27:AO27"/>
    <mergeCell ref="AP27:AQ27"/>
    <mergeCell ref="AR27:AS27"/>
    <mergeCell ref="AT27:AU27"/>
    <mergeCell ref="R27:S27"/>
    <mergeCell ref="T27:U27"/>
    <mergeCell ref="AB27:AC27"/>
    <mergeCell ref="AD27:AE27"/>
    <mergeCell ref="AF27:AG27"/>
    <mergeCell ref="AH27:AI27"/>
    <mergeCell ref="BZ26:CA26"/>
    <mergeCell ref="CB26:CC26"/>
    <mergeCell ref="CD26:CE26"/>
    <mergeCell ref="CF26:CG26"/>
    <mergeCell ref="CH26:CI26"/>
    <mergeCell ref="B27:B28"/>
    <mergeCell ref="C27:J27"/>
    <mergeCell ref="L27:M27"/>
    <mergeCell ref="N27:O27"/>
    <mergeCell ref="P27:Q27"/>
    <mergeCell ref="BN26:BO26"/>
    <mergeCell ref="BP26:BQ26"/>
    <mergeCell ref="BR26:BS26"/>
    <mergeCell ref="BT26:BU26"/>
    <mergeCell ref="BV26:BW26"/>
    <mergeCell ref="BX26:BY26"/>
    <mergeCell ref="BB26:BC26"/>
    <mergeCell ref="BD26:BE26"/>
    <mergeCell ref="BF26:BG26"/>
    <mergeCell ref="BH26:BI26"/>
    <mergeCell ref="BJ26:BK26"/>
    <mergeCell ref="BL26:BM26"/>
    <mergeCell ref="AP26:AQ26"/>
    <mergeCell ref="AR26:AS26"/>
    <mergeCell ref="AX26:AY26"/>
    <mergeCell ref="AZ26:BA26"/>
    <mergeCell ref="AD26:AE26"/>
    <mergeCell ref="AF26:AG26"/>
    <mergeCell ref="AH26:AI26"/>
    <mergeCell ref="AJ26:AK26"/>
    <mergeCell ref="AL26:AM26"/>
    <mergeCell ref="AN26:AO26"/>
    <mergeCell ref="CD25:CE25"/>
    <mergeCell ref="CF25:CG25"/>
    <mergeCell ref="CH25:CI25"/>
    <mergeCell ref="C26:J26"/>
    <mergeCell ref="L26:M26"/>
    <mergeCell ref="N26:O26"/>
    <mergeCell ref="P26:Q26"/>
    <mergeCell ref="R26:S26"/>
    <mergeCell ref="T26:U26"/>
    <mergeCell ref="AB26:AC26"/>
    <mergeCell ref="BJ25:BK25"/>
    <mergeCell ref="BT25:BU25"/>
    <mergeCell ref="BV25:BW25"/>
    <mergeCell ref="BX25:BY25"/>
    <mergeCell ref="BZ25:CA25"/>
    <mergeCell ref="CB25:CC25"/>
    <mergeCell ref="AX25:AY25"/>
    <mergeCell ref="AZ25:BA25"/>
    <mergeCell ref="BB25:BC25"/>
    <mergeCell ref="BD25:BE25"/>
    <mergeCell ref="BF25:BG25"/>
    <mergeCell ref="BH25:BI25"/>
    <mergeCell ref="AL25:AM25"/>
    <mergeCell ref="AN25:AO25"/>
    <mergeCell ref="AP25:AQ25"/>
    <mergeCell ref="AR25:AS25"/>
    <mergeCell ref="AT25:AU25"/>
    <mergeCell ref="AV25:AW25"/>
    <mergeCell ref="T25:U25"/>
    <mergeCell ref="AB25:AC25"/>
    <mergeCell ref="AD25:AE25"/>
    <mergeCell ref="AF25:AG25"/>
    <mergeCell ref="AH25:AI25"/>
    <mergeCell ref="AJ25:AK25"/>
    <mergeCell ref="B25:B26"/>
    <mergeCell ref="C25:J25"/>
    <mergeCell ref="L25:M25"/>
    <mergeCell ref="N25:O25"/>
    <mergeCell ref="P25:Q25"/>
    <mergeCell ref="R25:S25"/>
    <mergeCell ref="AT26:AU26"/>
    <mergeCell ref="AV26:AW26"/>
    <mergeCell ref="BX24:BY24"/>
    <mergeCell ref="BZ24:CA24"/>
    <mergeCell ref="CB24:CC24"/>
    <mergeCell ref="CD24:CE24"/>
    <mergeCell ref="CF24:CG24"/>
    <mergeCell ref="CH24:CI24"/>
    <mergeCell ref="BL24:BM24"/>
    <mergeCell ref="BN24:BO24"/>
    <mergeCell ref="BP24:BQ24"/>
    <mergeCell ref="BR24:BS24"/>
    <mergeCell ref="BT24:BU24"/>
    <mergeCell ref="BV24:BW24"/>
    <mergeCell ref="AZ24:BA24"/>
    <mergeCell ref="BB24:BC24"/>
    <mergeCell ref="BD24:BE24"/>
    <mergeCell ref="BF24:BG24"/>
    <mergeCell ref="BH24:BI24"/>
    <mergeCell ref="BJ24:BK24"/>
    <mergeCell ref="AN24:AO24"/>
    <mergeCell ref="AP24:AQ24"/>
    <mergeCell ref="AR24:AS24"/>
    <mergeCell ref="AT24:AU24"/>
    <mergeCell ref="AV24:AW24"/>
    <mergeCell ref="AX24:AY24"/>
    <mergeCell ref="AB24:AC24"/>
    <mergeCell ref="AD24:AE24"/>
    <mergeCell ref="AF24:AG24"/>
    <mergeCell ref="AH24:AI24"/>
    <mergeCell ref="AJ24:AK24"/>
    <mergeCell ref="AL24:AM24"/>
    <mergeCell ref="C24:J24"/>
    <mergeCell ref="L24:M24"/>
    <mergeCell ref="N24:O24"/>
    <mergeCell ref="P24:Q24"/>
    <mergeCell ref="R24:S24"/>
    <mergeCell ref="T24:U24"/>
    <mergeCell ref="BX23:BY23"/>
    <mergeCell ref="BZ23:CA23"/>
    <mergeCell ref="CB23:CC23"/>
    <mergeCell ref="CD23:CE23"/>
    <mergeCell ref="CF23:CG23"/>
    <mergeCell ref="CH23:CI23"/>
    <mergeCell ref="BD23:BE23"/>
    <mergeCell ref="BF23:BG23"/>
    <mergeCell ref="BH23:BI23"/>
    <mergeCell ref="BJ23:BK23"/>
    <mergeCell ref="BT23:BU23"/>
    <mergeCell ref="BV23:BW23"/>
    <mergeCell ref="AR23:AS23"/>
    <mergeCell ref="AT23:AU23"/>
    <mergeCell ref="AV23:AW23"/>
    <mergeCell ref="AX23:AY23"/>
    <mergeCell ref="AZ23:BA23"/>
    <mergeCell ref="BB23:BC23"/>
    <mergeCell ref="AF23:AG23"/>
    <mergeCell ref="AH23:AI23"/>
    <mergeCell ref="AJ23:AK23"/>
    <mergeCell ref="AL23:AM23"/>
    <mergeCell ref="AN23:AO23"/>
    <mergeCell ref="AP23:AQ23"/>
    <mergeCell ref="BL22:CI22"/>
    <mergeCell ref="B23:B24"/>
    <mergeCell ref="C23:J23"/>
    <mergeCell ref="L23:M23"/>
    <mergeCell ref="N23:O23"/>
    <mergeCell ref="P23:Q23"/>
    <mergeCell ref="R23:S23"/>
    <mergeCell ref="T23:U23"/>
    <mergeCell ref="AB23:AC23"/>
    <mergeCell ref="AD23:AE23"/>
    <mergeCell ref="CB18:CC18"/>
    <mergeCell ref="CD18:CE18"/>
    <mergeCell ref="CF18:CG18"/>
    <mergeCell ref="CH18:CI18"/>
    <mergeCell ref="B21:B22"/>
    <mergeCell ref="C21:J22"/>
    <mergeCell ref="K21:AA22"/>
    <mergeCell ref="AB21:BK22"/>
    <mergeCell ref="BL21:BS21"/>
    <mergeCell ref="BT21:CI21"/>
    <mergeCell ref="BP18:BQ18"/>
    <mergeCell ref="BR18:BS18"/>
    <mergeCell ref="BT18:BU18"/>
    <mergeCell ref="BV18:BW18"/>
    <mergeCell ref="BX18:BY18"/>
    <mergeCell ref="BZ18:CA18"/>
    <mergeCell ref="BD18:BE18"/>
    <mergeCell ref="BF18:BG18"/>
    <mergeCell ref="BH18:BI18"/>
    <mergeCell ref="BJ18:BK18"/>
    <mergeCell ref="BL18:BM18"/>
    <mergeCell ref="BN18:BO18"/>
    <mergeCell ref="AR18:AS18"/>
    <mergeCell ref="AT18:AU18"/>
    <mergeCell ref="AV18:AW18"/>
    <mergeCell ref="AX18:AY18"/>
    <mergeCell ref="AZ18:BA18"/>
    <mergeCell ref="BB18:BC18"/>
    <mergeCell ref="AF18:AG18"/>
    <mergeCell ref="AH18:AI18"/>
    <mergeCell ref="AJ18:AK18"/>
    <mergeCell ref="AL18:AM18"/>
    <mergeCell ref="AN18:AO18"/>
    <mergeCell ref="AP18:AQ18"/>
    <mergeCell ref="CF17:CG17"/>
    <mergeCell ref="CH17:CI17"/>
    <mergeCell ref="C18:J18"/>
    <mergeCell ref="L18:M18"/>
    <mergeCell ref="N18:O18"/>
    <mergeCell ref="P18:Q18"/>
    <mergeCell ref="R18:S18"/>
    <mergeCell ref="T18:U18"/>
    <mergeCell ref="AB18:AC18"/>
    <mergeCell ref="AD18:AE18"/>
    <mergeCell ref="BT17:BU17"/>
    <mergeCell ref="BV17:BW17"/>
    <mergeCell ref="BX17:BY17"/>
    <mergeCell ref="BZ17:CA17"/>
    <mergeCell ref="CB17:CC17"/>
    <mergeCell ref="CD17:CE17"/>
    <mergeCell ref="AZ17:BA17"/>
    <mergeCell ref="BB17:BC17"/>
    <mergeCell ref="BD17:BE17"/>
    <mergeCell ref="BF17:BG17"/>
    <mergeCell ref="BH17:BI17"/>
    <mergeCell ref="BJ17:BK17"/>
    <mergeCell ref="AN17:AO17"/>
    <mergeCell ref="AP17:AQ17"/>
    <mergeCell ref="AR17:AS17"/>
    <mergeCell ref="AT17:AU17"/>
    <mergeCell ref="AV17:AW17"/>
    <mergeCell ref="AX17:AY17"/>
    <mergeCell ref="AB17:AC17"/>
    <mergeCell ref="AD17:AE17"/>
    <mergeCell ref="AF17:AG17"/>
    <mergeCell ref="AH17:AI17"/>
    <mergeCell ref="AJ17:AK17"/>
    <mergeCell ref="AL17:AM17"/>
    <mergeCell ref="CD16:CE16"/>
    <mergeCell ref="CF16:CG16"/>
    <mergeCell ref="CH16:CI16"/>
    <mergeCell ref="B17:B18"/>
    <mergeCell ref="C17:J17"/>
    <mergeCell ref="L17:M17"/>
    <mergeCell ref="N17:O17"/>
    <mergeCell ref="P17:Q17"/>
    <mergeCell ref="R17:S17"/>
    <mergeCell ref="T17:U17"/>
    <mergeCell ref="BR16:BS16"/>
    <mergeCell ref="BT16:BU16"/>
    <mergeCell ref="BV16:BW16"/>
    <mergeCell ref="BX16:BY16"/>
    <mergeCell ref="BZ16:CA16"/>
    <mergeCell ref="CB16:CC16"/>
    <mergeCell ref="BF16:BG16"/>
    <mergeCell ref="BH16:BI16"/>
    <mergeCell ref="BJ16:BK16"/>
    <mergeCell ref="BL16:BM16"/>
    <mergeCell ref="BN16:BO16"/>
    <mergeCell ref="BP16:BQ16"/>
    <mergeCell ref="AT16:AU16"/>
    <mergeCell ref="AV16:AW16"/>
    <mergeCell ref="AX16:AY16"/>
    <mergeCell ref="AZ16:BA16"/>
    <mergeCell ref="BB16:BC16"/>
    <mergeCell ref="BD16:BE16"/>
    <mergeCell ref="AH16:AI16"/>
    <mergeCell ref="AJ16:AK16"/>
    <mergeCell ref="AL16:AM16"/>
    <mergeCell ref="AN16:AO16"/>
    <mergeCell ref="AP16:AQ16"/>
    <mergeCell ref="AR16:AS16"/>
    <mergeCell ref="CH15:CI15"/>
    <mergeCell ref="C16:J16"/>
    <mergeCell ref="L16:M16"/>
    <mergeCell ref="N16:O16"/>
    <mergeCell ref="P16:Q16"/>
    <mergeCell ref="R16:S16"/>
    <mergeCell ref="T16:U16"/>
    <mergeCell ref="AB16:AC16"/>
    <mergeCell ref="AD16:AE16"/>
    <mergeCell ref="AF16:AG16"/>
    <mergeCell ref="BV15:BW15"/>
    <mergeCell ref="BX15:BY15"/>
    <mergeCell ref="BZ15:CA15"/>
    <mergeCell ref="CB15:CC15"/>
    <mergeCell ref="CD15:CE15"/>
    <mergeCell ref="CF15:CG15"/>
    <mergeCell ref="BB15:BC15"/>
    <mergeCell ref="BD15:BE15"/>
    <mergeCell ref="BF15:BG15"/>
    <mergeCell ref="BH15:BI15"/>
    <mergeCell ref="BJ15:BK15"/>
    <mergeCell ref="BT15:BU15"/>
    <mergeCell ref="AP15:AQ15"/>
    <mergeCell ref="AR15:AS15"/>
    <mergeCell ref="AT15:AU15"/>
    <mergeCell ref="AV15:AW15"/>
    <mergeCell ref="AX15:AY15"/>
    <mergeCell ref="AZ15:BA15"/>
    <mergeCell ref="AD15:AE15"/>
    <mergeCell ref="AF15:AG15"/>
    <mergeCell ref="AH15:AI15"/>
    <mergeCell ref="AJ15:AK15"/>
    <mergeCell ref="AL15:AM15"/>
    <mergeCell ref="AN15:AO15"/>
    <mergeCell ref="BT13:CI13"/>
    <mergeCell ref="BL14:CI14"/>
    <mergeCell ref="B15:B16"/>
    <mergeCell ref="C15:J15"/>
    <mergeCell ref="L15:M15"/>
    <mergeCell ref="N15:O15"/>
    <mergeCell ref="P15:Q15"/>
    <mergeCell ref="R15:S15"/>
    <mergeCell ref="T15:U15"/>
    <mergeCell ref="AB15:AC15"/>
    <mergeCell ref="CM9:CN9"/>
    <mergeCell ref="AU9:AV9"/>
    <mergeCell ref="Y9:Z9"/>
    <mergeCell ref="AA9:AB9"/>
    <mergeCell ref="AC9:AD9"/>
    <mergeCell ref="AE9:AF9"/>
    <mergeCell ref="AG9:AH9"/>
    <mergeCell ref="AI9:AJ9"/>
    <mergeCell ref="M9:N9"/>
    <mergeCell ref="O9:P9"/>
    <mergeCell ref="Q9:R9"/>
    <mergeCell ref="S9:T9"/>
    <mergeCell ref="U9:V9"/>
    <mergeCell ref="W9:X9"/>
    <mergeCell ref="B7:B9"/>
    <mergeCell ref="K7:L8"/>
    <mergeCell ref="CO9:CP9"/>
    <mergeCell ref="CQ9:CR9"/>
    <mergeCell ref="X11:AF11"/>
    <mergeCell ref="AG11:AH11"/>
    <mergeCell ref="B13:B14"/>
    <mergeCell ref="C13:J14"/>
    <mergeCell ref="K13:AA14"/>
    <mergeCell ref="AB13:BK14"/>
    <mergeCell ref="BL13:BS13"/>
    <mergeCell ref="CA9:CB9"/>
    <mergeCell ref="CC9:CD9"/>
    <mergeCell ref="CE9:CF9"/>
    <mergeCell ref="CG9:CH9"/>
    <mergeCell ref="CI9:CJ9"/>
    <mergeCell ref="CK9:CL9"/>
    <mergeCell ref="BO9:BP9"/>
    <mergeCell ref="BQ9:BR9"/>
    <mergeCell ref="BS9:BT9"/>
    <mergeCell ref="BU9:BV9"/>
    <mergeCell ref="BW9:BX9"/>
    <mergeCell ref="BY9:BZ9"/>
    <mergeCell ref="AW9:AX9"/>
    <mergeCell ref="BE9:BF9"/>
    <mergeCell ref="BG9:BH9"/>
    <mergeCell ref="BI9:BJ9"/>
    <mergeCell ref="BK9:BL9"/>
    <mergeCell ref="BM9:BN9"/>
    <mergeCell ref="AK9:AL9"/>
    <mergeCell ref="AM9:AN9"/>
    <mergeCell ref="AO9:AP9"/>
    <mergeCell ref="AQ9:AR9"/>
    <mergeCell ref="AS9:AT9"/>
    <mergeCell ref="AW7:AX8"/>
    <mergeCell ref="BA7:BD9"/>
    <mergeCell ref="BE7:BV8"/>
    <mergeCell ref="BW7:CR7"/>
    <mergeCell ref="BW8:CR8"/>
    <mergeCell ref="C9:D9"/>
    <mergeCell ref="E9:F9"/>
    <mergeCell ref="G9:H9"/>
    <mergeCell ref="I9:J9"/>
    <mergeCell ref="K9:L9"/>
    <mergeCell ref="AK7:AL8"/>
    <mergeCell ref="AM7:AN8"/>
    <mergeCell ref="AO7:AP8"/>
    <mergeCell ref="AQ7:AR8"/>
    <mergeCell ref="AS7:AT8"/>
    <mergeCell ref="AU7:AV8"/>
    <mergeCell ref="Y7:Z8"/>
    <mergeCell ref="AA7:AB8"/>
    <mergeCell ref="AC7:AD8"/>
    <mergeCell ref="AE7:AF8"/>
    <mergeCell ref="AG7:AH8"/>
    <mergeCell ref="AI7:AJ8"/>
    <mergeCell ref="M7:N8"/>
    <mergeCell ref="O7:P8"/>
    <mergeCell ref="Q7:R8"/>
    <mergeCell ref="S7:T8"/>
    <mergeCell ref="U7:V8"/>
    <mergeCell ref="W7:X8"/>
    <mergeCell ref="C7:D8"/>
    <mergeCell ref="E7:F8"/>
    <mergeCell ref="G7:H8"/>
    <mergeCell ref="I7:J8"/>
    <mergeCell ref="BN1:CH1"/>
    <mergeCell ref="G2:J3"/>
    <mergeCell ref="K2:W3"/>
    <mergeCell ref="X2:AK2"/>
    <mergeCell ref="X3:AH3"/>
    <mergeCell ref="BK3:BN3"/>
    <mergeCell ref="BP3:BS3"/>
    <mergeCell ref="BU3:BX3"/>
    <mergeCell ref="BZ3:CK3"/>
    <mergeCell ref="CH4:CI4"/>
    <mergeCell ref="CJ4:CK4"/>
    <mergeCell ref="CM4:CN4"/>
    <mergeCell ref="CO4:CP4"/>
    <mergeCell ref="CQ4:CR4"/>
    <mergeCell ref="S5:T5"/>
    <mergeCell ref="AE5:AF5"/>
    <mergeCell ref="AG5:AH5"/>
    <mergeCell ref="AJ5:AK5"/>
    <mergeCell ref="AM5:AN5"/>
    <mergeCell ref="CM3:CR3"/>
    <mergeCell ref="I4:R5"/>
    <mergeCell ref="BK4:BN4"/>
    <mergeCell ref="BP4:BS4"/>
    <mergeCell ref="BU4:BV4"/>
    <mergeCell ref="BW4:BX4"/>
    <mergeCell ref="BZ4:CA4"/>
    <mergeCell ref="CB4:CC4"/>
    <mergeCell ref="CD4:CE4"/>
    <mergeCell ref="CF4:CG4"/>
  </mergeCells>
  <phoneticPr fontId="4"/>
  <conditionalFormatting sqref="X11:AF11">
    <cfRule type="expression" dxfId="3" priority="1">
      <formula>$AG$11=""</formula>
    </cfRule>
  </conditionalFormatting>
  <dataValidations count="5">
    <dataValidation type="list" allowBlank="1" showInputMessage="1" showErrorMessage="1" sqref="C47:J47" xr:uid="{00000000-0002-0000-0400-000000000000}">
      <formula1>#REF!</formula1>
    </dataValidation>
    <dataValidation type="list" allowBlank="1" showInputMessage="1" showErrorMessage="1" sqref="L78" xr:uid="{00000000-0002-0000-0400-000001000000}">
      <formula1>"1,2"</formula1>
    </dataValidation>
    <dataValidation type="list" allowBlank="1" showInputMessage="1" showErrorMessage="1" sqref="L73" xr:uid="{00000000-0002-0000-0400-000002000000}">
      <formula1>"知,大"</formula1>
    </dataValidation>
    <dataValidation type="list" allowBlank="1" showInputMessage="1" showErrorMessage="1" sqref="N78 T73" xr:uid="{00000000-0002-0000-0400-000003000000}">
      <formula1>"空,石,後,胆,日,渡,檜,上,留,宗,オ,十,釧,根"</formula1>
    </dataValidation>
    <dataValidation type="list" allowBlank="1" showInputMessage="1" showErrorMessage="1" sqref="N73" xr:uid="{00000000-0002-0000-0400-000004000000}">
      <formula1>"般,特"</formula1>
    </dataValidation>
  </dataValidations>
  <printOptions horizontalCentered="1" verticalCentered="1"/>
  <pageMargins left="0" right="0" top="0.39370078740157483" bottom="0" header="0.31496062992125984" footer="0"/>
  <pageSetup paperSize="9" scale="46" pageOrder="overThenDown" orientation="portrait" verticalDpi="300" r:id="rId1"/>
  <headerFooter alignWithMargins="0"/>
  <rowBreaks count="1" manualBreakCount="1">
    <brk id="3" max="101" man="1"/>
  </rowBreaks>
  <colBreaks count="1" manualBreakCount="1">
    <brk id="90" max="78"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CS79"/>
  <sheetViews>
    <sheetView showGridLines="0" zoomScale="85" zoomScaleNormal="85" zoomScaleSheetLayoutView="100" workbookViewId="0"/>
  </sheetViews>
  <sheetFormatPr defaultRowHeight="13.5"/>
  <cols>
    <col min="1" max="1" width="4" style="71" customWidth="1"/>
    <col min="2" max="95" width="2.125" style="71" customWidth="1"/>
    <col min="96" max="96" width="0.5" style="71" customWidth="1"/>
    <col min="97" max="16384" width="9" style="71"/>
  </cols>
  <sheetData>
    <row r="1" spans="1:95" s="2" customFormat="1" ht="20.25" customHeight="1">
      <c r="A1" s="1"/>
      <c r="H1" s="3" t="s">
        <v>721</v>
      </c>
      <c r="I1" s="4" t="s">
        <v>0</v>
      </c>
      <c r="J1" s="5"/>
      <c r="K1" s="5"/>
      <c r="L1" s="5"/>
      <c r="M1" s="5"/>
      <c r="N1" s="5"/>
      <c r="O1" s="5"/>
      <c r="P1" s="5"/>
      <c r="Q1" s="6"/>
      <c r="R1" s="5"/>
      <c r="S1" s="5"/>
      <c r="T1" s="5"/>
      <c r="U1" s="5"/>
      <c r="V1" s="5"/>
      <c r="BM1" s="1711" t="s">
        <v>1</v>
      </c>
      <c r="BN1" s="1711"/>
      <c r="BO1" s="1711"/>
      <c r="BP1" s="1711"/>
      <c r="BQ1" s="1711"/>
      <c r="BR1" s="1711"/>
      <c r="BS1" s="1711"/>
      <c r="BT1" s="1711"/>
      <c r="BU1" s="1711"/>
      <c r="BV1" s="1711"/>
      <c r="BW1" s="1711"/>
      <c r="BX1" s="1711"/>
      <c r="BY1" s="1711"/>
      <c r="BZ1" s="1711"/>
      <c r="CA1" s="1711"/>
      <c r="CB1" s="1711"/>
      <c r="CC1" s="1711"/>
      <c r="CD1" s="1711"/>
      <c r="CL1" s="1712"/>
      <c r="CM1" s="1712"/>
      <c r="CN1" s="1712"/>
      <c r="CO1" s="1712"/>
      <c r="CP1" s="1712"/>
      <c r="CQ1" s="1712"/>
    </row>
    <row r="2" spans="1:95" s="11" customFormat="1" ht="23.25" customHeight="1">
      <c r="A2" s="7"/>
      <c r="B2" s="7"/>
      <c r="C2" s="8"/>
      <c r="D2" s="8"/>
      <c r="E2" s="8"/>
      <c r="F2" s="1350" t="s">
        <v>2036</v>
      </c>
      <c r="G2" s="1351"/>
      <c r="H2" s="1351"/>
      <c r="I2" s="1352"/>
      <c r="J2" s="1713" t="s">
        <v>3</v>
      </c>
      <c r="K2" s="1714"/>
      <c r="L2" s="1714"/>
      <c r="M2" s="1714"/>
      <c r="N2" s="1714"/>
      <c r="O2" s="1714"/>
      <c r="P2" s="1715"/>
      <c r="Q2" s="1715"/>
      <c r="R2" s="1715"/>
      <c r="S2" s="1715"/>
      <c r="T2" s="1715"/>
      <c r="U2" s="1715"/>
      <c r="V2" s="1715"/>
      <c r="W2" s="1716" t="s">
        <v>4</v>
      </c>
      <c r="X2" s="1716"/>
      <c r="Y2" s="1716"/>
      <c r="Z2" s="1716"/>
      <c r="AA2" s="1716"/>
      <c r="AB2" s="1716"/>
      <c r="AC2" s="1716"/>
      <c r="AD2" s="1716"/>
      <c r="AE2" s="1716"/>
      <c r="AF2" s="1716"/>
      <c r="AG2" s="1716"/>
      <c r="AH2" s="1716"/>
      <c r="AI2" s="1716"/>
      <c r="AJ2" s="1716"/>
      <c r="AK2" s="9"/>
      <c r="AL2" s="9"/>
      <c r="AM2" s="9"/>
      <c r="AN2" s="9"/>
      <c r="AO2" s="9"/>
      <c r="AP2" s="9"/>
      <c r="AQ2" s="9"/>
      <c r="AR2" s="9"/>
      <c r="AS2" s="9"/>
      <c r="AT2" s="9"/>
      <c r="AU2" s="9"/>
      <c r="AV2" s="9"/>
      <c r="AW2" s="9"/>
      <c r="AX2" s="9"/>
      <c r="AY2" s="10"/>
      <c r="AZ2" s="10"/>
      <c r="BA2" s="10"/>
      <c r="BB2" s="10"/>
      <c r="BM2" s="1717" t="s">
        <v>5</v>
      </c>
      <c r="BN2" s="1717"/>
      <c r="BO2" s="1717"/>
      <c r="BP2" s="1717"/>
      <c r="BQ2" s="1717"/>
      <c r="BR2" s="1717"/>
      <c r="BS2" s="1717"/>
      <c r="BT2" s="1717"/>
      <c r="BU2" s="1717"/>
      <c r="BV2" s="1717"/>
      <c r="BW2" s="1717"/>
      <c r="BX2" s="1717"/>
      <c r="BY2" s="1717"/>
      <c r="BZ2" s="1717"/>
      <c r="CA2" s="1717"/>
      <c r="CB2" s="1717"/>
      <c r="CC2" s="1717"/>
      <c r="CD2" s="1717"/>
    </row>
    <row r="3" spans="1:95" s="11" customFormat="1" ht="23.25" customHeight="1">
      <c r="A3" s="7"/>
      <c r="B3" s="7"/>
      <c r="C3" s="8"/>
      <c r="D3" s="8"/>
      <c r="E3" s="8"/>
      <c r="F3" s="1353"/>
      <c r="G3" s="1354"/>
      <c r="H3" s="1354"/>
      <c r="I3" s="1355"/>
      <c r="J3" s="1713"/>
      <c r="K3" s="1714"/>
      <c r="L3" s="1714"/>
      <c r="M3" s="1714"/>
      <c r="N3" s="1714"/>
      <c r="O3" s="1714"/>
      <c r="P3" s="1715"/>
      <c r="Q3" s="1715"/>
      <c r="R3" s="1715"/>
      <c r="S3" s="1715"/>
      <c r="T3" s="1715"/>
      <c r="U3" s="1715"/>
      <c r="V3" s="1715"/>
      <c r="W3" s="1718" t="s">
        <v>6</v>
      </c>
      <c r="X3" s="1718"/>
      <c r="Y3" s="1718"/>
      <c r="Z3" s="1718"/>
      <c r="AA3" s="1718"/>
      <c r="AB3" s="1718"/>
      <c r="AC3" s="1718"/>
      <c r="AD3" s="1718"/>
      <c r="AE3" s="1718"/>
      <c r="AF3" s="1718"/>
      <c r="AG3" s="1718"/>
      <c r="AH3" s="12"/>
      <c r="AI3" s="12"/>
      <c r="AJ3" s="13" t="s">
        <v>7</v>
      </c>
      <c r="AK3" s="13"/>
      <c r="AL3" s="14"/>
      <c r="AM3" s="14"/>
      <c r="AN3" s="14"/>
      <c r="AO3" s="14"/>
      <c r="AP3" s="14"/>
      <c r="AQ3" s="14"/>
      <c r="AR3" s="14"/>
      <c r="AS3" s="14"/>
      <c r="AT3" s="14"/>
      <c r="AU3" s="14"/>
      <c r="AV3" s="14"/>
      <c r="AW3" s="15"/>
      <c r="AX3" s="15"/>
      <c r="AY3" s="15"/>
      <c r="AZ3" s="15"/>
      <c r="BA3" s="15"/>
      <c r="BB3" s="15"/>
      <c r="BC3" s="15"/>
      <c r="BD3" s="16"/>
      <c r="BE3" s="16"/>
      <c r="BJ3" s="898" t="s">
        <v>8</v>
      </c>
      <c r="BK3" s="899"/>
      <c r="BL3" s="899"/>
      <c r="BM3" s="900"/>
      <c r="BN3" s="16"/>
      <c r="BO3" s="898" t="s">
        <v>9</v>
      </c>
      <c r="BP3" s="899"/>
      <c r="BQ3" s="899"/>
      <c r="BR3" s="900"/>
      <c r="BT3" s="898" t="s">
        <v>10</v>
      </c>
      <c r="BU3" s="899"/>
      <c r="BV3" s="899"/>
      <c r="BW3" s="900"/>
      <c r="BY3" s="895" t="s">
        <v>11</v>
      </c>
      <c r="BZ3" s="896"/>
      <c r="CA3" s="896"/>
      <c r="CB3" s="896"/>
      <c r="CC3" s="896"/>
      <c r="CD3" s="896"/>
      <c r="CE3" s="896"/>
      <c r="CF3" s="896"/>
      <c r="CG3" s="896"/>
      <c r="CH3" s="896"/>
      <c r="CI3" s="896"/>
      <c r="CJ3" s="897"/>
      <c r="CL3" s="898" t="s">
        <v>12</v>
      </c>
      <c r="CM3" s="899"/>
      <c r="CN3" s="899"/>
      <c r="CO3" s="899"/>
      <c r="CP3" s="899"/>
      <c r="CQ3" s="900"/>
    </row>
    <row r="4" spans="1:95" s="11" customFormat="1" ht="23.25" customHeight="1">
      <c r="H4" s="1356" t="s">
        <v>2035</v>
      </c>
      <c r="I4" s="1356"/>
      <c r="J4" s="1356"/>
      <c r="K4" s="1356"/>
      <c r="L4" s="1356"/>
      <c r="M4" s="1356"/>
      <c r="N4" s="1356"/>
      <c r="O4" s="1356"/>
      <c r="P4" s="1356"/>
      <c r="Q4" s="1356"/>
      <c r="R4" s="17"/>
      <c r="S4" s="17"/>
      <c r="AW4" s="18"/>
      <c r="AX4" s="18"/>
      <c r="AY4" s="18"/>
      <c r="AZ4" s="19"/>
      <c r="BA4" s="18"/>
      <c r="BB4" s="18"/>
      <c r="BC4" s="18"/>
      <c r="BI4" s="175"/>
      <c r="BJ4" s="1628">
        <v>2</v>
      </c>
      <c r="BK4" s="1611"/>
      <c r="BL4" s="1611"/>
      <c r="BM4" s="1629"/>
      <c r="BO4" s="1722">
        <v>1</v>
      </c>
      <c r="BP4" s="1723"/>
      <c r="BQ4" s="1723"/>
      <c r="BR4" s="1724"/>
      <c r="BT4" s="909">
        <v>5</v>
      </c>
      <c r="BU4" s="910"/>
      <c r="BV4" s="910">
        <v>1</v>
      </c>
      <c r="BW4" s="911"/>
      <c r="BY4" s="1702">
        <v>0</v>
      </c>
      <c r="BZ4" s="1631"/>
      <c r="CA4" s="1665">
        <v>0</v>
      </c>
      <c r="CB4" s="1631"/>
      <c r="CC4" s="1665">
        <v>0</v>
      </c>
      <c r="CD4" s="1631"/>
      <c r="CE4" s="1665">
        <v>8</v>
      </c>
      <c r="CF4" s="1631"/>
      <c r="CG4" s="1665">
        <v>7</v>
      </c>
      <c r="CH4" s="1631"/>
      <c r="CI4" s="1665">
        <v>9</v>
      </c>
      <c r="CJ4" s="1638"/>
      <c r="CL4" s="931">
        <v>0</v>
      </c>
      <c r="CM4" s="932"/>
      <c r="CN4" s="932">
        <v>0</v>
      </c>
      <c r="CO4" s="932"/>
      <c r="CP4" s="932">
        <v>1</v>
      </c>
      <c r="CQ4" s="970"/>
    </row>
    <row r="5" spans="1:95" s="11" customFormat="1" ht="23.25" customHeight="1">
      <c r="H5" s="1357"/>
      <c r="I5" s="1357"/>
      <c r="J5" s="1357"/>
      <c r="K5" s="1357"/>
      <c r="L5" s="1357"/>
      <c r="M5" s="1357"/>
      <c r="N5" s="1357"/>
      <c r="O5" s="1357"/>
      <c r="P5" s="1357"/>
      <c r="Q5" s="1357"/>
      <c r="R5" s="1719" t="s">
        <v>14</v>
      </c>
      <c r="S5" s="1719"/>
      <c r="W5" s="108" t="s">
        <v>15</v>
      </c>
      <c r="X5" s="108"/>
      <c r="Y5" s="108"/>
      <c r="Z5" s="368"/>
      <c r="AA5" s="368"/>
      <c r="AB5" s="368"/>
      <c r="AC5" s="368"/>
      <c r="AD5" s="929">
        <v>20</v>
      </c>
      <c r="AE5" s="929"/>
      <c r="AF5" s="1720">
        <v>20</v>
      </c>
      <c r="AG5" s="1720"/>
      <c r="AH5" s="368" t="s">
        <v>16</v>
      </c>
      <c r="AI5" s="1720">
        <v>1</v>
      </c>
      <c r="AJ5" s="1720"/>
      <c r="AK5" s="368" t="s">
        <v>17</v>
      </c>
      <c r="AL5" s="1720">
        <v>11</v>
      </c>
      <c r="AM5" s="1720"/>
      <c r="AN5" s="176" t="s">
        <v>18</v>
      </c>
      <c r="AO5" s="17"/>
      <c r="AP5" s="17"/>
      <c r="AQ5" s="17"/>
    </row>
    <row r="6" spans="1:95" s="11" customFormat="1" ht="23.25" customHeight="1">
      <c r="B6" s="368" t="s">
        <v>19</v>
      </c>
      <c r="C6" s="368" t="s">
        <v>20</v>
      </c>
      <c r="D6" s="368" t="s">
        <v>21</v>
      </c>
      <c r="E6" s="368" t="s">
        <v>22</v>
      </c>
      <c r="BV6" s="368" t="s">
        <v>19</v>
      </c>
      <c r="BW6" s="368" t="s">
        <v>20</v>
      </c>
      <c r="BX6" s="368" t="s">
        <v>21</v>
      </c>
      <c r="BY6" s="368" t="s">
        <v>22</v>
      </c>
    </row>
    <row r="7" spans="1:95" s="11" customFormat="1" ht="11.25" customHeight="1">
      <c r="A7" s="971" t="s">
        <v>23</v>
      </c>
      <c r="B7" s="1721" t="s">
        <v>370</v>
      </c>
      <c r="C7" s="1710"/>
      <c r="D7" s="1710" t="s">
        <v>371</v>
      </c>
      <c r="E7" s="1710"/>
      <c r="F7" s="1710" t="s">
        <v>372</v>
      </c>
      <c r="G7" s="1710"/>
      <c r="H7" s="1710" t="s">
        <v>303</v>
      </c>
      <c r="I7" s="1710"/>
      <c r="J7" s="1710" t="s">
        <v>69</v>
      </c>
      <c r="K7" s="1710"/>
      <c r="L7" s="1710" t="s">
        <v>373</v>
      </c>
      <c r="M7" s="1710"/>
      <c r="N7" s="1710" t="s">
        <v>303</v>
      </c>
      <c r="O7" s="1710"/>
      <c r="P7" s="1710" t="s">
        <v>304</v>
      </c>
      <c r="Q7" s="1710"/>
      <c r="R7" s="1710" t="s">
        <v>374</v>
      </c>
      <c r="S7" s="1710"/>
      <c r="T7" s="1709"/>
      <c r="U7" s="1709"/>
      <c r="V7" s="1709"/>
      <c r="W7" s="1709"/>
      <c r="X7" s="1709"/>
      <c r="Y7" s="1709"/>
      <c r="Z7" s="1709"/>
      <c r="AA7" s="1709"/>
      <c r="AB7" s="1709"/>
      <c r="AC7" s="1709"/>
      <c r="AD7" s="1709"/>
      <c r="AE7" s="1709"/>
      <c r="AF7" s="1709"/>
      <c r="AG7" s="1709"/>
      <c r="AH7" s="1709"/>
      <c r="AI7" s="1709"/>
      <c r="AJ7" s="1709"/>
      <c r="AK7" s="1709"/>
      <c r="AL7" s="1709"/>
      <c r="AM7" s="1709"/>
      <c r="AN7" s="1709"/>
      <c r="AO7" s="1709"/>
      <c r="AP7" s="1709"/>
      <c r="AQ7" s="1709"/>
      <c r="AR7" s="1709"/>
      <c r="AS7" s="1709"/>
      <c r="AT7" s="1709"/>
      <c r="AU7" s="1709"/>
      <c r="AV7" s="1703"/>
      <c r="AW7" s="1704"/>
      <c r="AX7" s="22"/>
      <c r="AY7" s="23"/>
      <c r="AZ7" s="945" t="s">
        <v>24</v>
      </c>
      <c r="BA7" s="946"/>
      <c r="BB7" s="946"/>
      <c r="BC7" s="947"/>
      <c r="BD7" s="954" t="s">
        <v>25</v>
      </c>
      <c r="BE7" s="955"/>
      <c r="BF7" s="955"/>
      <c r="BG7" s="955"/>
      <c r="BH7" s="955"/>
      <c r="BI7" s="955"/>
      <c r="BJ7" s="955"/>
      <c r="BK7" s="955"/>
      <c r="BL7" s="955"/>
      <c r="BM7" s="955"/>
      <c r="BN7" s="955"/>
      <c r="BO7" s="955"/>
      <c r="BP7" s="955"/>
      <c r="BQ7" s="955"/>
      <c r="BR7" s="955"/>
      <c r="BS7" s="955"/>
      <c r="BT7" s="955"/>
      <c r="BU7" s="956"/>
      <c r="BV7" s="960" t="s">
        <v>26</v>
      </c>
      <c r="BW7" s="961"/>
      <c r="BX7" s="961"/>
      <c r="BY7" s="961"/>
      <c r="BZ7" s="961"/>
      <c r="CA7" s="961"/>
      <c r="CB7" s="961"/>
      <c r="CC7" s="961"/>
      <c r="CD7" s="961"/>
      <c r="CE7" s="961"/>
      <c r="CF7" s="961"/>
      <c r="CG7" s="961"/>
      <c r="CH7" s="961"/>
      <c r="CI7" s="961"/>
      <c r="CJ7" s="961"/>
      <c r="CK7" s="961"/>
      <c r="CL7" s="961"/>
      <c r="CM7" s="961"/>
      <c r="CN7" s="961"/>
      <c r="CO7" s="961"/>
      <c r="CP7" s="961"/>
      <c r="CQ7" s="962"/>
    </row>
    <row r="8" spans="1:95" s="11" customFormat="1" ht="11.25" customHeight="1">
      <c r="A8" s="972"/>
      <c r="B8" s="1721"/>
      <c r="C8" s="1710"/>
      <c r="D8" s="1710"/>
      <c r="E8" s="1710"/>
      <c r="F8" s="1710"/>
      <c r="G8" s="1710"/>
      <c r="H8" s="1710"/>
      <c r="I8" s="1710"/>
      <c r="J8" s="1710"/>
      <c r="K8" s="1710"/>
      <c r="L8" s="1710"/>
      <c r="M8" s="1710"/>
      <c r="N8" s="1710"/>
      <c r="O8" s="1710"/>
      <c r="P8" s="1710"/>
      <c r="Q8" s="1710"/>
      <c r="R8" s="1710"/>
      <c r="S8" s="1710"/>
      <c r="T8" s="1709"/>
      <c r="U8" s="1709"/>
      <c r="V8" s="1709"/>
      <c r="W8" s="1709"/>
      <c r="X8" s="1709"/>
      <c r="Y8" s="1709"/>
      <c r="Z8" s="1709"/>
      <c r="AA8" s="1709"/>
      <c r="AB8" s="1709"/>
      <c r="AC8" s="1709"/>
      <c r="AD8" s="1709"/>
      <c r="AE8" s="1709"/>
      <c r="AF8" s="1709"/>
      <c r="AG8" s="1709"/>
      <c r="AH8" s="1709"/>
      <c r="AI8" s="1709"/>
      <c r="AJ8" s="1709"/>
      <c r="AK8" s="1709"/>
      <c r="AL8" s="1709"/>
      <c r="AM8" s="1709"/>
      <c r="AN8" s="1709"/>
      <c r="AO8" s="1709"/>
      <c r="AP8" s="1709"/>
      <c r="AQ8" s="1709"/>
      <c r="AR8" s="1709"/>
      <c r="AS8" s="1709"/>
      <c r="AT8" s="1709"/>
      <c r="AU8" s="1709"/>
      <c r="AV8" s="1703"/>
      <c r="AW8" s="1704"/>
      <c r="AX8" s="22"/>
      <c r="AY8" s="23"/>
      <c r="AZ8" s="948"/>
      <c r="BA8" s="949"/>
      <c r="BB8" s="949"/>
      <c r="BC8" s="950"/>
      <c r="BD8" s="957"/>
      <c r="BE8" s="958"/>
      <c r="BF8" s="958"/>
      <c r="BG8" s="958"/>
      <c r="BH8" s="958"/>
      <c r="BI8" s="958"/>
      <c r="BJ8" s="958"/>
      <c r="BK8" s="958"/>
      <c r="BL8" s="958"/>
      <c r="BM8" s="958"/>
      <c r="BN8" s="958"/>
      <c r="BO8" s="958"/>
      <c r="BP8" s="958"/>
      <c r="BQ8" s="958"/>
      <c r="BR8" s="958"/>
      <c r="BS8" s="958"/>
      <c r="BT8" s="958"/>
      <c r="BU8" s="959"/>
      <c r="BV8" s="1705" t="s">
        <v>305</v>
      </c>
      <c r="BW8" s="1706"/>
      <c r="BX8" s="1706"/>
      <c r="BY8" s="1706"/>
      <c r="BZ8" s="1706"/>
      <c r="CA8" s="1706"/>
      <c r="CB8" s="1706"/>
      <c r="CC8" s="1706"/>
      <c r="CD8" s="1706"/>
      <c r="CE8" s="1706"/>
      <c r="CF8" s="1706"/>
      <c r="CG8" s="1706"/>
      <c r="CH8" s="1706"/>
      <c r="CI8" s="1706"/>
      <c r="CJ8" s="1706"/>
      <c r="CK8" s="1706"/>
      <c r="CL8" s="1706"/>
      <c r="CM8" s="1706"/>
      <c r="CN8" s="1706"/>
      <c r="CO8" s="1706"/>
      <c r="CP8" s="1706"/>
      <c r="CQ8" s="1707"/>
    </row>
    <row r="9" spans="1:95" s="11" customFormat="1" ht="23.25" customHeight="1">
      <c r="A9" s="973"/>
      <c r="B9" s="1708" t="s">
        <v>306</v>
      </c>
      <c r="C9" s="1701"/>
      <c r="D9" s="1701" t="s">
        <v>375</v>
      </c>
      <c r="E9" s="1701"/>
      <c r="F9" s="1701" t="s">
        <v>376</v>
      </c>
      <c r="G9" s="1701"/>
      <c r="H9" s="1701" t="s">
        <v>377</v>
      </c>
      <c r="I9" s="1701"/>
      <c r="J9" s="1701" t="s">
        <v>56</v>
      </c>
      <c r="K9" s="1701"/>
      <c r="L9" s="1701" t="s">
        <v>307</v>
      </c>
      <c r="M9" s="1701"/>
      <c r="N9" s="1701" t="s">
        <v>378</v>
      </c>
      <c r="O9" s="1701"/>
      <c r="P9" s="1701" t="s">
        <v>308</v>
      </c>
      <c r="Q9" s="1701"/>
      <c r="R9" s="1701" t="s">
        <v>379</v>
      </c>
      <c r="S9" s="1701"/>
      <c r="T9" s="1700"/>
      <c r="U9" s="1700"/>
      <c r="V9" s="1700" t="s">
        <v>309</v>
      </c>
      <c r="W9" s="1700"/>
      <c r="X9" s="1700" t="s">
        <v>309</v>
      </c>
      <c r="Y9" s="1700"/>
      <c r="Z9" s="1700" t="s">
        <v>309</v>
      </c>
      <c r="AA9" s="1700"/>
      <c r="AB9" s="1700" t="s">
        <v>309</v>
      </c>
      <c r="AC9" s="1700"/>
      <c r="AD9" s="1700" t="s">
        <v>309</v>
      </c>
      <c r="AE9" s="1700"/>
      <c r="AF9" s="1700" t="s">
        <v>309</v>
      </c>
      <c r="AG9" s="1700"/>
      <c r="AH9" s="1700" t="s">
        <v>309</v>
      </c>
      <c r="AI9" s="1700"/>
      <c r="AJ9" s="1700" t="s">
        <v>309</v>
      </c>
      <c r="AK9" s="1700"/>
      <c r="AL9" s="1700" t="s">
        <v>309</v>
      </c>
      <c r="AM9" s="1700"/>
      <c r="AN9" s="1700" t="s">
        <v>309</v>
      </c>
      <c r="AO9" s="1700"/>
      <c r="AP9" s="1700" t="s">
        <v>309</v>
      </c>
      <c r="AQ9" s="1700"/>
      <c r="AR9" s="1700" t="s">
        <v>309</v>
      </c>
      <c r="AS9" s="1700"/>
      <c r="AT9" s="1700" t="s">
        <v>309</v>
      </c>
      <c r="AU9" s="1700"/>
      <c r="AV9" s="1696"/>
      <c r="AW9" s="1697"/>
      <c r="AX9" s="24"/>
      <c r="AY9" s="17"/>
      <c r="AZ9" s="951"/>
      <c r="BA9" s="952"/>
      <c r="BB9" s="952"/>
      <c r="BC9" s="953"/>
      <c r="BD9" s="1698" t="s">
        <v>310</v>
      </c>
      <c r="BE9" s="1699"/>
      <c r="BF9" s="1699" t="s">
        <v>311</v>
      </c>
      <c r="BG9" s="1699"/>
      <c r="BH9" s="1699" t="s">
        <v>312</v>
      </c>
      <c r="BI9" s="1699"/>
      <c r="BJ9" s="1699" t="s">
        <v>313</v>
      </c>
      <c r="BK9" s="1699"/>
      <c r="BL9" s="1699" t="s">
        <v>314</v>
      </c>
      <c r="BM9" s="1699"/>
      <c r="BN9" s="1693"/>
      <c r="BO9" s="1693"/>
      <c r="BP9" s="1693"/>
      <c r="BQ9" s="1693"/>
      <c r="BR9" s="1693"/>
      <c r="BS9" s="1693"/>
      <c r="BT9" s="1693"/>
      <c r="BU9" s="1694"/>
      <c r="BV9" s="1695" t="s">
        <v>315</v>
      </c>
      <c r="BW9" s="1685"/>
      <c r="BX9" s="1685" t="s">
        <v>316</v>
      </c>
      <c r="BY9" s="1685"/>
      <c r="BZ9" s="1685"/>
      <c r="CA9" s="1685"/>
      <c r="CB9" s="1685" t="s">
        <v>317</v>
      </c>
      <c r="CC9" s="1685"/>
      <c r="CD9" s="1685" t="s">
        <v>318</v>
      </c>
      <c r="CE9" s="1685"/>
      <c r="CF9" s="1685"/>
      <c r="CG9" s="1685"/>
      <c r="CH9" s="1685"/>
      <c r="CI9" s="1685"/>
      <c r="CJ9" s="1685"/>
      <c r="CK9" s="1685"/>
      <c r="CL9" s="1685"/>
      <c r="CM9" s="1685"/>
      <c r="CN9" s="1685"/>
      <c r="CO9" s="1685"/>
      <c r="CP9" s="1685"/>
      <c r="CQ9" s="1686"/>
    </row>
    <row r="10" spans="1:95" s="11" customFormat="1" ht="23.25" customHeight="1" thickBot="1"/>
    <row r="11" spans="1:95" s="11" customFormat="1" ht="23.25" customHeight="1" thickTop="1">
      <c r="A11" s="25"/>
      <c r="B11" s="983" t="s">
        <v>27</v>
      </c>
      <c r="C11" s="984"/>
      <c r="D11" s="984"/>
      <c r="E11" s="984"/>
      <c r="F11" s="984"/>
      <c r="G11" s="984"/>
      <c r="H11" s="984"/>
      <c r="I11" s="984"/>
      <c r="J11" s="984"/>
      <c r="K11" s="984"/>
      <c r="L11" s="984"/>
      <c r="M11" s="984"/>
      <c r="N11" s="984"/>
      <c r="O11" s="984"/>
      <c r="P11" s="984"/>
      <c r="Q11" s="984"/>
      <c r="R11" s="984"/>
      <c r="S11" s="984"/>
      <c r="T11" s="984"/>
      <c r="U11" s="984"/>
      <c r="V11" s="984"/>
      <c r="W11" s="984"/>
      <c r="X11" s="984"/>
      <c r="Y11" s="984"/>
      <c r="Z11" s="984"/>
      <c r="AA11" s="984"/>
      <c r="AB11" s="984"/>
      <c r="AC11" s="984"/>
      <c r="AD11" s="984"/>
      <c r="AE11" s="984"/>
      <c r="AF11" s="984"/>
      <c r="AG11" s="984"/>
      <c r="AH11" s="984"/>
      <c r="AI11" s="984"/>
      <c r="AJ11" s="984"/>
      <c r="AK11" s="984"/>
      <c r="AL11" s="984"/>
      <c r="AM11" s="984"/>
      <c r="AN11" s="984"/>
      <c r="AO11" s="984"/>
      <c r="AP11" s="984"/>
      <c r="AQ11" s="984"/>
      <c r="AR11" s="984"/>
      <c r="AS11" s="984"/>
      <c r="AT11" s="984"/>
      <c r="AU11" s="984"/>
      <c r="AV11" s="984"/>
      <c r="AW11" s="984"/>
      <c r="AX11" s="984"/>
      <c r="AY11" s="984"/>
      <c r="AZ11" s="984"/>
      <c r="BA11" s="984"/>
      <c r="BB11" s="984"/>
      <c r="BC11" s="984"/>
      <c r="BD11" s="984"/>
      <c r="BE11" s="984"/>
      <c r="BF11" s="984"/>
      <c r="BG11" s="984"/>
      <c r="BH11" s="984"/>
      <c r="BI11" s="984"/>
      <c r="BJ11" s="984"/>
      <c r="BK11" s="984"/>
      <c r="BL11" s="984"/>
      <c r="BM11" s="984"/>
      <c r="BN11" s="984"/>
      <c r="BO11" s="984"/>
      <c r="BP11" s="984"/>
      <c r="BQ11" s="985"/>
      <c r="BR11" s="1687" t="s">
        <v>28</v>
      </c>
      <c r="BS11" s="1688"/>
      <c r="BT11" s="995" t="s">
        <v>29</v>
      </c>
      <c r="BU11" s="996"/>
      <c r="BV11" s="996"/>
      <c r="BW11" s="997"/>
      <c r="BX11" s="1001" t="s">
        <v>30</v>
      </c>
      <c r="BY11" s="1001"/>
      <c r="BZ11" s="1001"/>
      <c r="CA11" s="1001"/>
      <c r="CB11" s="1001"/>
      <c r="CC11" s="1001"/>
      <c r="CD11" s="1001"/>
      <c r="CE11" s="1002"/>
      <c r="CF11" s="1003" t="s">
        <v>31</v>
      </c>
      <c r="CG11" s="1004"/>
      <c r="CH11" s="1004"/>
      <c r="CI11" s="1004"/>
      <c r="CJ11" s="1004"/>
      <c r="CK11" s="1004"/>
      <c r="CL11" s="1004"/>
      <c r="CM11" s="1004"/>
      <c r="CN11" s="1004"/>
      <c r="CO11" s="1004"/>
      <c r="CP11" s="1004"/>
      <c r="CQ11" s="1005"/>
    </row>
    <row r="12" spans="1:95" s="11" customFormat="1" ht="23.25" customHeight="1">
      <c r="A12" s="26"/>
      <c r="B12" s="986"/>
      <c r="C12" s="987"/>
      <c r="D12" s="987"/>
      <c r="E12" s="987"/>
      <c r="F12" s="987"/>
      <c r="G12" s="987"/>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7"/>
      <c r="AK12" s="987"/>
      <c r="AL12" s="987"/>
      <c r="AM12" s="987"/>
      <c r="AN12" s="987"/>
      <c r="AO12" s="987"/>
      <c r="AP12" s="987"/>
      <c r="AQ12" s="987"/>
      <c r="AR12" s="987"/>
      <c r="AS12" s="987"/>
      <c r="AT12" s="987"/>
      <c r="AU12" s="987"/>
      <c r="AV12" s="987"/>
      <c r="AW12" s="987"/>
      <c r="AX12" s="987"/>
      <c r="AY12" s="987"/>
      <c r="AZ12" s="987"/>
      <c r="BA12" s="987"/>
      <c r="BB12" s="987"/>
      <c r="BC12" s="987"/>
      <c r="BD12" s="987"/>
      <c r="BE12" s="987"/>
      <c r="BF12" s="987"/>
      <c r="BG12" s="987"/>
      <c r="BH12" s="987"/>
      <c r="BI12" s="987"/>
      <c r="BJ12" s="987"/>
      <c r="BK12" s="987"/>
      <c r="BL12" s="987"/>
      <c r="BM12" s="987"/>
      <c r="BN12" s="987"/>
      <c r="BO12" s="987"/>
      <c r="BP12" s="987"/>
      <c r="BQ12" s="988"/>
      <c r="BR12" s="1689"/>
      <c r="BS12" s="1690"/>
      <c r="BT12" s="998"/>
      <c r="BU12" s="999"/>
      <c r="BV12" s="999"/>
      <c r="BW12" s="1000"/>
      <c r="BX12" s="1004" t="s">
        <v>32</v>
      </c>
      <c r="BY12" s="1004"/>
      <c r="BZ12" s="1004"/>
      <c r="CA12" s="1004"/>
      <c r="CB12" s="1004"/>
      <c r="CC12" s="1004"/>
      <c r="CD12" s="1004"/>
      <c r="CE12" s="1005"/>
      <c r="CF12" s="1003" t="s">
        <v>33</v>
      </c>
      <c r="CG12" s="1004"/>
      <c r="CH12" s="1004"/>
      <c r="CI12" s="1004"/>
      <c r="CJ12" s="1004"/>
      <c r="CK12" s="1004"/>
      <c r="CL12" s="1004"/>
      <c r="CM12" s="1004"/>
      <c r="CN12" s="1004"/>
      <c r="CO12" s="1004"/>
      <c r="CP12" s="1004"/>
      <c r="CQ12" s="1005"/>
    </row>
    <row r="13" spans="1:95" s="11" customFormat="1" ht="23.25" customHeight="1">
      <c r="A13" s="26"/>
      <c r="B13" s="1684" t="s">
        <v>319</v>
      </c>
      <c r="C13" s="1682"/>
      <c r="D13" s="1680" t="s">
        <v>320</v>
      </c>
      <c r="E13" s="1680"/>
      <c r="F13" s="1680" t="s">
        <v>321</v>
      </c>
      <c r="G13" s="1680"/>
      <c r="H13" s="1682" t="s">
        <v>322</v>
      </c>
      <c r="I13" s="1682"/>
      <c r="J13" s="1682" t="s">
        <v>323</v>
      </c>
      <c r="K13" s="1682"/>
      <c r="L13" s="1682" t="s">
        <v>324</v>
      </c>
      <c r="M13" s="1682"/>
      <c r="N13" s="1682" t="s">
        <v>325</v>
      </c>
      <c r="O13" s="1682"/>
      <c r="P13" s="1682">
        <v>3</v>
      </c>
      <c r="Q13" s="1682"/>
      <c r="R13" s="1682" t="s">
        <v>326</v>
      </c>
      <c r="S13" s="1682"/>
      <c r="T13" s="1682" t="s">
        <v>327</v>
      </c>
      <c r="U13" s="1682"/>
      <c r="V13" s="1683">
        <v>6</v>
      </c>
      <c r="W13" s="1682"/>
      <c r="X13" s="1682" t="s">
        <v>328</v>
      </c>
      <c r="Y13" s="1682"/>
      <c r="Z13" s="1680" t="s">
        <v>329</v>
      </c>
      <c r="AA13" s="1680"/>
      <c r="AB13" s="1681"/>
      <c r="AC13" s="1675"/>
      <c r="AD13" s="1675"/>
      <c r="AE13" s="1675"/>
      <c r="AF13" s="1675"/>
      <c r="AG13" s="1675"/>
      <c r="AH13" s="1675"/>
      <c r="AI13" s="1675"/>
      <c r="AJ13" s="1675"/>
      <c r="AK13" s="1675"/>
      <c r="AL13" s="1675"/>
      <c r="AM13" s="1675"/>
      <c r="AN13" s="1675"/>
      <c r="AO13" s="1675"/>
      <c r="AP13" s="1675"/>
      <c r="AQ13" s="1675"/>
      <c r="AR13" s="1675"/>
      <c r="AS13" s="1675"/>
      <c r="AT13" s="1675"/>
      <c r="AU13" s="1675"/>
      <c r="AV13" s="1675"/>
      <c r="AW13" s="1675"/>
      <c r="AX13" s="1675"/>
      <c r="AY13" s="1675"/>
      <c r="AZ13" s="1675"/>
      <c r="BA13" s="1675"/>
      <c r="BB13" s="1675"/>
      <c r="BC13" s="1675"/>
      <c r="BD13" s="1675"/>
      <c r="BE13" s="1675"/>
      <c r="BF13" s="1675"/>
      <c r="BG13" s="1675"/>
      <c r="BH13" s="1675"/>
      <c r="BI13" s="1675"/>
      <c r="BJ13" s="1675"/>
      <c r="BK13" s="1675"/>
      <c r="BL13" s="1675"/>
      <c r="BM13" s="1675"/>
      <c r="BN13" s="1675"/>
      <c r="BO13" s="1675"/>
      <c r="BP13" s="1675"/>
      <c r="BQ13" s="1676"/>
      <c r="BR13" s="1689"/>
      <c r="BS13" s="1690"/>
      <c r="BT13" s="27"/>
      <c r="BU13" s="28"/>
      <c r="BV13" s="109">
        <v>1</v>
      </c>
      <c r="BW13" s="177">
        <v>5</v>
      </c>
      <c r="BX13" s="111" t="s">
        <v>330</v>
      </c>
      <c r="BY13" s="112" t="s">
        <v>331</v>
      </c>
      <c r="BZ13" s="113" t="s">
        <v>330</v>
      </c>
      <c r="CA13" s="34" t="s">
        <v>34</v>
      </c>
      <c r="CB13" s="114" t="s">
        <v>330</v>
      </c>
      <c r="CC13" s="373">
        <v>0</v>
      </c>
      <c r="CD13" s="373">
        <v>0</v>
      </c>
      <c r="CE13" s="115">
        <v>3</v>
      </c>
      <c r="CF13" s="116" t="s">
        <v>330</v>
      </c>
      <c r="CG13" s="117" t="s">
        <v>332</v>
      </c>
      <c r="CH13" s="117" t="s">
        <v>332</v>
      </c>
      <c r="CI13" s="117" t="s">
        <v>34</v>
      </c>
      <c r="CJ13" s="117" t="s">
        <v>368</v>
      </c>
      <c r="CK13" s="117" t="s">
        <v>363</v>
      </c>
      <c r="CL13" s="117" t="s">
        <v>332</v>
      </c>
      <c r="CM13" s="118" t="s">
        <v>34</v>
      </c>
      <c r="CN13" s="118">
        <v>4</v>
      </c>
      <c r="CO13" s="118">
        <v>1</v>
      </c>
      <c r="CP13" s="118">
        <v>1</v>
      </c>
      <c r="CQ13" s="119">
        <v>1</v>
      </c>
    </row>
    <row r="14" spans="1:95" s="11" customFormat="1" ht="23.25" customHeight="1">
      <c r="A14" s="26"/>
      <c r="B14" s="1677" t="s">
        <v>35</v>
      </c>
      <c r="C14" s="1678"/>
      <c r="D14" s="1678"/>
      <c r="E14" s="1678"/>
      <c r="F14" s="1678"/>
      <c r="G14" s="1678"/>
      <c r="H14" s="1678"/>
      <c r="I14" s="1678"/>
      <c r="J14" s="1678"/>
      <c r="K14" s="1678"/>
      <c r="L14" s="1678"/>
      <c r="M14" s="1678"/>
      <c r="N14" s="1678"/>
      <c r="O14" s="1678"/>
      <c r="P14" s="1678"/>
      <c r="Q14" s="1679"/>
      <c r="R14" s="1678" t="s">
        <v>36</v>
      </c>
      <c r="S14" s="1678"/>
      <c r="T14" s="1678"/>
      <c r="U14" s="1678"/>
      <c r="V14" s="1678"/>
      <c r="W14" s="1678"/>
      <c r="X14" s="1678"/>
      <c r="Y14" s="1678"/>
      <c r="Z14" s="1678"/>
      <c r="AA14" s="1678"/>
      <c r="AB14" s="1678"/>
      <c r="AC14" s="1678"/>
      <c r="AD14" s="1678"/>
      <c r="AE14" s="1678"/>
      <c r="AF14" s="1678"/>
      <c r="AG14" s="1678"/>
      <c r="AH14" s="1678"/>
      <c r="AI14" s="1678"/>
      <c r="AJ14" s="1678"/>
      <c r="AK14" s="1678"/>
      <c r="AL14" s="1678"/>
      <c r="AM14" s="1678"/>
      <c r="AN14" s="1678"/>
      <c r="AO14" s="1678"/>
      <c r="AP14" s="1678"/>
      <c r="AQ14" s="1678"/>
      <c r="AR14" s="1678"/>
      <c r="AS14" s="1678"/>
      <c r="AT14" s="1678"/>
      <c r="AU14" s="1678"/>
      <c r="AV14" s="1678"/>
      <c r="AW14" s="1678"/>
      <c r="AX14" s="1678"/>
      <c r="AY14" s="1678"/>
      <c r="AZ14" s="1678"/>
      <c r="BA14" s="1678"/>
      <c r="BB14" s="1678"/>
      <c r="BC14" s="1678"/>
      <c r="BD14" s="1678"/>
      <c r="BE14" s="1678"/>
      <c r="BF14" s="1678"/>
      <c r="BG14" s="1678"/>
      <c r="BH14" s="1678"/>
      <c r="BI14" s="1678"/>
      <c r="BJ14" s="1678"/>
      <c r="BK14" s="1678"/>
      <c r="BL14" s="1678"/>
      <c r="BM14" s="1678"/>
      <c r="BN14" s="1678"/>
      <c r="BO14" s="1678"/>
      <c r="BP14" s="1678"/>
      <c r="BQ14" s="1679"/>
      <c r="BR14" s="1691"/>
      <c r="BS14" s="1692"/>
      <c r="BT14" s="1666"/>
      <c r="BU14" s="1667"/>
      <c r="BV14" s="1667"/>
      <c r="BW14" s="1668"/>
      <c r="BX14" s="1669"/>
      <c r="BY14" s="1670"/>
      <c r="BZ14" s="1670"/>
      <c r="CA14" s="1670"/>
      <c r="CB14" s="1670"/>
      <c r="CC14" s="1670"/>
      <c r="CD14" s="1670"/>
      <c r="CE14" s="1671"/>
      <c r="CF14" s="1672"/>
      <c r="CG14" s="1673"/>
      <c r="CH14" s="1673"/>
      <c r="CI14" s="1673"/>
      <c r="CJ14" s="1673"/>
      <c r="CK14" s="1673"/>
      <c r="CL14" s="1673"/>
      <c r="CM14" s="1673"/>
      <c r="CN14" s="1673"/>
      <c r="CO14" s="1673"/>
      <c r="CP14" s="1673"/>
      <c r="CQ14" s="1674"/>
    </row>
    <row r="15" spans="1:95" s="11" customFormat="1" ht="23.25" customHeight="1">
      <c r="A15" s="37" t="s">
        <v>37</v>
      </c>
      <c r="B15" s="1630" t="s">
        <v>333</v>
      </c>
      <c r="C15" s="1631"/>
      <c r="D15" s="1631" t="s">
        <v>334</v>
      </c>
      <c r="E15" s="1631"/>
      <c r="F15" s="1631" t="s">
        <v>335</v>
      </c>
      <c r="G15" s="1631"/>
      <c r="H15" s="1631" t="s">
        <v>336</v>
      </c>
      <c r="I15" s="1631"/>
      <c r="J15" s="1631"/>
      <c r="K15" s="1631"/>
      <c r="L15" s="1631"/>
      <c r="M15" s="1631"/>
      <c r="N15" s="1631"/>
      <c r="O15" s="1631"/>
      <c r="P15" s="1631"/>
      <c r="Q15" s="1638"/>
      <c r="R15" s="1630" t="s">
        <v>333</v>
      </c>
      <c r="S15" s="1631"/>
      <c r="T15" s="1631" t="s">
        <v>334</v>
      </c>
      <c r="U15" s="1631"/>
      <c r="V15" s="1631" t="s">
        <v>321</v>
      </c>
      <c r="W15" s="1631"/>
      <c r="X15" s="1665">
        <v>4</v>
      </c>
      <c r="Y15" s="1631"/>
      <c r="Z15" s="1631" t="s">
        <v>326</v>
      </c>
      <c r="AA15" s="1631"/>
      <c r="AB15" s="1631">
        <v>1</v>
      </c>
      <c r="AC15" s="1631"/>
      <c r="AD15" s="1631">
        <v>2</v>
      </c>
      <c r="AE15" s="1631"/>
      <c r="AF15" s="1631" t="s">
        <v>328</v>
      </c>
      <c r="AG15" s="1631"/>
      <c r="AH15" s="1631" t="s">
        <v>329</v>
      </c>
      <c r="AI15" s="1631"/>
      <c r="AJ15" s="1631" t="s">
        <v>58</v>
      </c>
      <c r="AK15" s="1631"/>
      <c r="AL15" s="1631">
        <v>8</v>
      </c>
      <c r="AM15" s="1631"/>
      <c r="AN15" s="1631" t="s">
        <v>45</v>
      </c>
      <c r="AO15" s="1631"/>
      <c r="AP15" s="1631"/>
      <c r="AQ15" s="1631"/>
      <c r="AR15" s="1631"/>
      <c r="AS15" s="1631"/>
      <c r="AT15" s="1631"/>
      <c r="AU15" s="1631"/>
      <c r="AV15" s="1655"/>
      <c r="AW15" s="1655"/>
      <c r="AX15" s="1655"/>
      <c r="AY15" s="1655"/>
      <c r="AZ15" s="1655"/>
      <c r="BA15" s="1655"/>
      <c r="BB15" s="1655"/>
      <c r="BC15" s="1655"/>
      <c r="BD15" s="1655"/>
      <c r="BE15" s="1655"/>
      <c r="BF15" s="1655"/>
      <c r="BG15" s="1655"/>
      <c r="BH15" s="1655"/>
      <c r="BI15" s="1655"/>
      <c r="BJ15" s="1655"/>
      <c r="BK15" s="1655"/>
      <c r="BL15" s="1655"/>
      <c r="BM15" s="1655"/>
      <c r="BN15" s="1655"/>
      <c r="BO15" s="1655"/>
      <c r="BP15" s="1663"/>
      <c r="BQ15" s="1664"/>
      <c r="BR15" s="1628">
        <v>1</v>
      </c>
      <c r="BS15" s="1660"/>
      <c r="BT15" s="120"/>
      <c r="BU15" s="121"/>
      <c r="BV15" s="109"/>
      <c r="BW15" s="110">
        <v>8</v>
      </c>
      <c r="BX15" s="111" t="s">
        <v>330</v>
      </c>
      <c r="BY15" s="112" t="s">
        <v>358</v>
      </c>
      <c r="BZ15" s="113" t="s">
        <v>330</v>
      </c>
      <c r="CA15" s="34" t="s">
        <v>34</v>
      </c>
      <c r="CB15" s="114" t="s">
        <v>330</v>
      </c>
      <c r="CC15" s="373">
        <v>0</v>
      </c>
      <c r="CD15" s="373">
        <v>3</v>
      </c>
      <c r="CE15" s="115">
        <v>4</v>
      </c>
      <c r="CF15" s="114" t="s">
        <v>330</v>
      </c>
      <c r="CG15" s="112" t="s">
        <v>332</v>
      </c>
      <c r="CH15" s="112" t="s">
        <v>331</v>
      </c>
      <c r="CI15" s="112" t="s">
        <v>331</v>
      </c>
      <c r="CJ15" s="112" t="s">
        <v>34</v>
      </c>
      <c r="CK15" s="112" t="s">
        <v>368</v>
      </c>
      <c r="CL15" s="112" t="s">
        <v>331</v>
      </c>
      <c r="CM15" s="373" t="s">
        <v>34</v>
      </c>
      <c r="CN15" s="373" t="s">
        <v>337</v>
      </c>
      <c r="CO15" s="373" t="s">
        <v>337</v>
      </c>
      <c r="CP15" s="373" t="s">
        <v>337</v>
      </c>
      <c r="CQ15" s="373" t="s">
        <v>337</v>
      </c>
    </row>
    <row r="16" spans="1:95" s="11" customFormat="1" ht="23.25" customHeight="1">
      <c r="A16" s="26" t="s">
        <v>38</v>
      </c>
      <c r="B16" s="1630" t="s">
        <v>338</v>
      </c>
      <c r="C16" s="1631"/>
      <c r="D16" s="1631" t="s">
        <v>339</v>
      </c>
      <c r="E16" s="1631"/>
      <c r="F16" s="1631" t="s">
        <v>335</v>
      </c>
      <c r="G16" s="1631"/>
      <c r="H16" s="1631" t="s">
        <v>336</v>
      </c>
      <c r="I16" s="1631"/>
      <c r="J16" s="1631"/>
      <c r="K16" s="1631"/>
      <c r="L16" s="1631"/>
      <c r="M16" s="1631"/>
      <c r="N16" s="1631"/>
      <c r="O16" s="1631"/>
      <c r="P16" s="1631"/>
      <c r="Q16" s="1638"/>
      <c r="R16" s="1630" t="s">
        <v>338</v>
      </c>
      <c r="S16" s="1631"/>
      <c r="T16" s="1631" t="s">
        <v>339</v>
      </c>
      <c r="U16" s="1631"/>
      <c r="V16" s="1631" t="s">
        <v>321</v>
      </c>
      <c r="W16" s="1631"/>
      <c r="X16" s="1631" t="s">
        <v>340</v>
      </c>
      <c r="Y16" s="1631"/>
      <c r="Z16" s="1631" t="s">
        <v>341</v>
      </c>
      <c r="AA16" s="1631"/>
      <c r="AB16" s="1631">
        <v>2</v>
      </c>
      <c r="AC16" s="1631"/>
      <c r="AD16" s="1631" t="s">
        <v>328</v>
      </c>
      <c r="AE16" s="1631"/>
      <c r="AF16" s="1631" t="s">
        <v>329</v>
      </c>
      <c r="AG16" s="1631"/>
      <c r="AH16" s="1631">
        <v>5</v>
      </c>
      <c r="AI16" s="1631"/>
      <c r="AJ16" s="1631" t="s">
        <v>44</v>
      </c>
      <c r="AK16" s="1631"/>
      <c r="AL16" s="1631">
        <v>4</v>
      </c>
      <c r="AM16" s="1631"/>
      <c r="AN16" s="1631" t="s">
        <v>45</v>
      </c>
      <c r="AO16" s="1631"/>
      <c r="AP16" s="1631"/>
      <c r="AQ16" s="1631"/>
      <c r="AR16" s="1631"/>
      <c r="AS16" s="1631"/>
      <c r="AT16" s="1631"/>
      <c r="AU16" s="1631"/>
      <c r="AV16" s="1655"/>
      <c r="AW16" s="1655"/>
      <c r="AX16" s="1655"/>
      <c r="AY16" s="1655"/>
      <c r="AZ16" s="1655"/>
      <c r="BA16" s="1655"/>
      <c r="BB16" s="1655"/>
      <c r="BC16" s="1655"/>
      <c r="BD16" s="1655"/>
      <c r="BE16" s="1655"/>
      <c r="BF16" s="1655"/>
      <c r="BG16" s="1655"/>
      <c r="BH16" s="1655"/>
      <c r="BI16" s="1655"/>
      <c r="BJ16" s="1655"/>
      <c r="BK16" s="1655"/>
      <c r="BL16" s="1655"/>
      <c r="BM16" s="1655"/>
      <c r="BN16" s="1655"/>
      <c r="BO16" s="1655"/>
      <c r="BP16" s="1655"/>
      <c r="BQ16" s="1656"/>
      <c r="BR16" s="1628">
        <v>1</v>
      </c>
      <c r="BS16" s="1660"/>
      <c r="BT16" s="120"/>
      <c r="BU16" s="121"/>
      <c r="BV16" s="109"/>
      <c r="BW16" s="110">
        <v>3</v>
      </c>
      <c r="BX16" s="111" t="s">
        <v>330</v>
      </c>
      <c r="BY16" s="112" t="s">
        <v>342</v>
      </c>
      <c r="BZ16" s="113" t="s">
        <v>332</v>
      </c>
      <c r="CA16" s="34" t="s">
        <v>34</v>
      </c>
      <c r="CB16" s="114" t="s">
        <v>330</v>
      </c>
      <c r="CC16" s="373">
        <v>8</v>
      </c>
      <c r="CD16" s="373">
        <v>1</v>
      </c>
      <c r="CE16" s="115">
        <v>2</v>
      </c>
      <c r="CF16" s="114" t="s">
        <v>330</v>
      </c>
      <c r="CG16" s="112" t="s">
        <v>332</v>
      </c>
      <c r="CH16" s="112" t="s">
        <v>363</v>
      </c>
      <c r="CI16" s="112" t="s">
        <v>351</v>
      </c>
      <c r="CJ16" s="112" t="s">
        <v>34</v>
      </c>
      <c r="CK16" s="112" t="s">
        <v>342</v>
      </c>
      <c r="CL16" s="112" t="s">
        <v>358</v>
      </c>
      <c r="CM16" s="373" t="s">
        <v>34</v>
      </c>
      <c r="CN16" s="373" t="s">
        <v>337</v>
      </c>
      <c r="CO16" s="373" t="s">
        <v>337</v>
      </c>
      <c r="CP16" s="373" t="s">
        <v>337</v>
      </c>
      <c r="CQ16" s="373" t="s">
        <v>337</v>
      </c>
    </row>
    <row r="17" spans="1:95" s="11" customFormat="1" ht="23.25" customHeight="1">
      <c r="A17" s="26" t="s">
        <v>39</v>
      </c>
      <c r="B17" s="1630" t="s">
        <v>315</v>
      </c>
      <c r="C17" s="1631"/>
      <c r="D17" s="1631" t="s">
        <v>343</v>
      </c>
      <c r="E17" s="1631"/>
      <c r="F17" s="1631" t="s">
        <v>344</v>
      </c>
      <c r="G17" s="1631"/>
      <c r="H17" s="1631" t="s">
        <v>345</v>
      </c>
      <c r="I17" s="1631"/>
      <c r="J17" s="1631" t="s">
        <v>39</v>
      </c>
      <c r="K17" s="1631"/>
      <c r="L17" s="1631"/>
      <c r="M17" s="1631"/>
      <c r="N17" s="1631"/>
      <c r="O17" s="1631"/>
      <c r="P17" s="1631"/>
      <c r="Q17" s="1638"/>
      <c r="R17" s="1630" t="s">
        <v>346</v>
      </c>
      <c r="S17" s="1631"/>
      <c r="T17" s="1631" t="s">
        <v>347</v>
      </c>
      <c r="U17" s="1631"/>
      <c r="V17" s="1631" t="s">
        <v>348</v>
      </c>
      <c r="W17" s="1631"/>
      <c r="X17" s="1631" t="s">
        <v>349</v>
      </c>
      <c r="Y17" s="1631"/>
      <c r="Z17" s="1631" t="s">
        <v>350</v>
      </c>
      <c r="AA17" s="1631"/>
      <c r="AB17" s="1631">
        <v>1</v>
      </c>
      <c r="AC17" s="1631"/>
      <c r="AD17" s="1661" t="s">
        <v>328</v>
      </c>
      <c r="AE17" s="1662"/>
      <c r="AF17" s="1661" t="s">
        <v>329</v>
      </c>
      <c r="AG17" s="1662"/>
      <c r="AH17" s="1661">
        <v>1</v>
      </c>
      <c r="AI17" s="1662"/>
      <c r="AJ17" s="1661">
        <v>0</v>
      </c>
      <c r="AK17" s="1662"/>
      <c r="AL17" s="1661" t="s">
        <v>44</v>
      </c>
      <c r="AM17" s="1662"/>
      <c r="AN17" s="1631">
        <v>1</v>
      </c>
      <c r="AO17" s="1631"/>
      <c r="AP17" s="1661" t="s">
        <v>45</v>
      </c>
      <c r="AQ17" s="1662"/>
      <c r="AR17" s="1631"/>
      <c r="AS17" s="1631"/>
      <c r="AT17" s="1631"/>
      <c r="AU17" s="1631"/>
      <c r="AV17" s="1655"/>
      <c r="AW17" s="1655"/>
      <c r="AX17" s="1655"/>
      <c r="AY17" s="1655"/>
      <c r="AZ17" s="1655"/>
      <c r="BA17" s="1655"/>
      <c r="BB17" s="1655"/>
      <c r="BC17" s="1655"/>
      <c r="BD17" s="1655"/>
      <c r="BE17" s="1655"/>
      <c r="BF17" s="1655"/>
      <c r="BG17" s="1655"/>
      <c r="BH17" s="1655"/>
      <c r="BI17" s="1655"/>
      <c r="BJ17" s="1655"/>
      <c r="BK17" s="1655"/>
      <c r="BL17" s="1655"/>
      <c r="BM17" s="1655"/>
      <c r="BN17" s="1655"/>
      <c r="BO17" s="1655"/>
      <c r="BP17" s="1655"/>
      <c r="BQ17" s="1656"/>
      <c r="BR17" s="1628"/>
      <c r="BS17" s="1660"/>
      <c r="BT17" s="120"/>
      <c r="BU17" s="121"/>
      <c r="BV17" s="109"/>
      <c r="BW17" s="110">
        <v>2</v>
      </c>
      <c r="BX17" s="111" t="s">
        <v>330</v>
      </c>
      <c r="BY17" s="112" t="s">
        <v>351</v>
      </c>
      <c r="BZ17" s="113" t="s">
        <v>351</v>
      </c>
      <c r="CA17" s="34" t="s">
        <v>34</v>
      </c>
      <c r="CB17" s="114" t="s">
        <v>330</v>
      </c>
      <c r="CC17" s="373">
        <v>6</v>
      </c>
      <c r="CD17" s="373">
        <v>0</v>
      </c>
      <c r="CE17" s="115">
        <v>4</v>
      </c>
      <c r="CF17" s="114" t="s">
        <v>330</v>
      </c>
      <c r="CG17" s="112" t="s">
        <v>332</v>
      </c>
      <c r="CH17" s="112" t="s">
        <v>364</v>
      </c>
      <c r="CI17" s="112" t="s">
        <v>342</v>
      </c>
      <c r="CJ17" s="112" t="s">
        <v>34</v>
      </c>
      <c r="CK17" s="112" t="s">
        <v>331</v>
      </c>
      <c r="CL17" s="112" t="s">
        <v>368</v>
      </c>
      <c r="CM17" s="373" t="s">
        <v>34</v>
      </c>
      <c r="CN17" s="373" t="s">
        <v>337</v>
      </c>
      <c r="CO17" s="373" t="s">
        <v>337</v>
      </c>
      <c r="CP17" s="373" t="s">
        <v>337</v>
      </c>
      <c r="CQ17" s="373" t="s">
        <v>337</v>
      </c>
    </row>
    <row r="18" spans="1:95" s="11" customFormat="1" ht="23.25" customHeight="1">
      <c r="A18" s="26" t="s">
        <v>40</v>
      </c>
      <c r="B18" s="1659"/>
      <c r="C18" s="1655"/>
      <c r="D18" s="1655"/>
      <c r="E18" s="1655"/>
      <c r="F18" s="1655"/>
      <c r="G18" s="1655"/>
      <c r="H18" s="1655"/>
      <c r="I18" s="1655"/>
      <c r="J18" s="1655"/>
      <c r="K18" s="1655"/>
      <c r="L18" s="1655"/>
      <c r="M18" s="1655"/>
      <c r="N18" s="1655"/>
      <c r="O18" s="1655"/>
      <c r="P18" s="1655"/>
      <c r="Q18" s="1656"/>
      <c r="R18" s="1659"/>
      <c r="S18" s="1655"/>
      <c r="T18" s="1655"/>
      <c r="U18" s="1655"/>
      <c r="V18" s="1655"/>
      <c r="W18" s="1655"/>
      <c r="X18" s="1655"/>
      <c r="Y18" s="1655"/>
      <c r="Z18" s="1655"/>
      <c r="AA18" s="1655"/>
      <c r="AB18" s="1655"/>
      <c r="AC18" s="1655"/>
      <c r="AD18" s="1655"/>
      <c r="AE18" s="1655"/>
      <c r="AF18" s="1655"/>
      <c r="AG18" s="1655"/>
      <c r="AH18" s="1655"/>
      <c r="AI18" s="1655"/>
      <c r="AJ18" s="1655"/>
      <c r="AK18" s="1655"/>
      <c r="AL18" s="1655"/>
      <c r="AM18" s="1655"/>
      <c r="AN18" s="1655"/>
      <c r="AO18" s="1655"/>
      <c r="AP18" s="1655"/>
      <c r="AQ18" s="1655"/>
      <c r="AR18" s="1655"/>
      <c r="AS18" s="1655"/>
      <c r="AT18" s="1655"/>
      <c r="AU18" s="1655"/>
      <c r="AV18" s="1655"/>
      <c r="AW18" s="1655"/>
      <c r="AX18" s="1655"/>
      <c r="AY18" s="1655"/>
      <c r="AZ18" s="1655"/>
      <c r="BA18" s="1655"/>
      <c r="BB18" s="1655"/>
      <c r="BC18" s="1655"/>
      <c r="BD18" s="1655"/>
      <c r="BE18" s="1655"/>
      <c r="BF18" s="1655"/>
      <c r="BG18" s="1655"/>
      <c r="BH18" s="1655"/>
      <c r="BI18" s="1655"/>
      <c r="BJ18" s="1655"/>
      <c r="BK18" s="1655"/>
      <c r="BL18" s="1655"/>
      <c r="BM18" s="1655"/>
      <c r="BN18" s="1655"/>
      <c r="BO18" s="1655"/>
      <c r="BP18" s="1655"/>
      <c r="BQ18" s="1656"/>
      <c r="BR18" s="1657"/>
      <c r="BS18" s="1658"/>
      <c r="BT18" s="27"/>
      <c r="BU18" s="28"/>
      <c r="BV18" s="29"/>
      <c r="BW18" s="30"/>
      <c r="BX18" s="31"/>
      <c r="BY18" s="32"/>
      <c r="BZ18" s="33"/>
      <c r="CA18" s="34" t="s">
        <v>34</v>
      </c>
      <c r="CB18" s="35"/>
      <c r="CC18" s="367"/>
      <c r="CD18" s="367"/>
      <c r="CE18" s="36"/>
      <c r="CF18" s="35"/>
      <c r="CG18" s="32"/>
      <c r="CH18" s="32"/>
      <c r="CI18" s="32"/>
      <c r="CJ18" s="32"/>
      <c r="CK18" s="32"/>
      <c r="CL18" s="32"/>
      <c r="CM18" s="367"/>
      <c r="CN18" s="367"/>
      <c r="CO18" s="367"/>
      <c r="CP18" s="38"/>
      <c r="CQ18" s="36"/>
    </row>
    <row r="19" spans="1:95" s="11" customFormat="1" ht="23.25" customHeight="1">
      <c r="A19" s="26" t="s">
        <v>41</v>
      </c>
      <c r="B19" s="1659"/>
      <c r="C19" s="1655"/>
      <c r="D19" s="1655"/>
      <c r="E19" s="1655"/>
      <c r="F19" s="1655"/>
      <c r="G19" s="1655"/>
      <c r="H19" s="1655"/>
      <c r="I19" s="1655"/>
      <c r="J19" s="1655"/>
      <c r="K19" s="1655"/>
      <c r="L19" s="1655"/>
      <c r="M19" s="1655"/>
      <c r="N19" s="1655"/>
      <c r="O19" s="1655"/>
      <c r="P19" s="1655"/>
      <c r="Q19" s="1656"/>
      <c r="R19" s="1659"/>
      <c r="S19" s="1655"/>
      <c r="T19" s="1655"/>
      <c r="U19" s="1655"/>
      <c r="V19" s="1655"/>
      <c r="W19" s="1655"/>
      <c r="X19" s="1655"/>
      <c r="Y19" s="1655"/>
      <c r="Z19" s="1655"/>
      <c r="AA19" s="1655"/>
      <c r="AB19" s="1655"/>
      <c r="AC19" s="1655"/>
      <c r="AD19" s="1655"/>
      <c r="AE19" s="1655"/>
      <c r="AF19" s="1655"/>
      <c r="AG19" s="1655"/>
      <c r="AH19" s="1655"/>
      <c r="AI19" s="1655"/>
      <c r="AJ19" s="1655"/>
      <c r="AK19" s="1655"/>
      <c r="AL19" s="1655"/>
      <c r="AM19" s="1655"/>
      <c r="AN19" s="1655"/>
      <c r="AO19" s="1655"/>
      <c r="AP19" s="1655"/>
      <c r="AQ19" s="1655"/>
      <c r="AR19" s="1655"/>
      <c r="AS19" s="1655"/>
      <c r="AT19" s="1655"/>
      <c r="AU19" s="1655"/>
      <c r="AV19" s="1655"/>
      <c r="AW19" s="1655"/>
      <c r="AX19" s="1655"/>
      <c r="AY19" s="1655"/>
      <c r="AZ19" s="1655"/>
      <c r="BA19" s="1655"/>
      <c r="BB19" s="1655"/>
      <c r="BC19" s="1655"/>
      <c r="BD19" s="1655"/>
      <c r="BE19" s="1655"/>
      <c r="BF19" s="1655"/>
      <c r="BG19" s="1655"/>
      <c r="BH19" s="1655"/>
      <c r="BI19" s="1655"/>
      <c r="BJ19" s="1655"/>
      <c r="BK19" s="1655"/>
      <c r="BL19" s="1655"/>
      <c r="BM19" s="1655"/>
      <c r="BN19" s="1655"/>
      <c r="BO19" s="1655"/>
      <c r="BP19" s="1655"/>
      <c r="BQ19" s="1656"/>
      <c r="BR19" s="1657"/>
      <c r="BS19" s="1658"/>
      <c r="BT19" s="27"/>
      <c r="BU19" s="28"/>
      <c r="BV19" s="29"/>
      <c r="BW19" s="30"/>
      <c r="BX19" s="31"/>
      <c r="BY19" s="32"/>
      <c r="BZ19" s="33"/>
      <c r="CA19" s="34" t="s">
        <v>34</v>
      </c>
      <c r="CB19" s="35"/>
      <c r="CC19" s="367"/>
      <c r="CD19" s="367"/>
      <c r="CE19" s="36"/>
      <c r="CF19" s="35"/>
      <c r="CG19" s="32"/>
      <c r="CH19" s="32"/>
      <c r="CI19" s="32"/>
      <c r="CJ19" s="32"/>
      <c r="CK19" s="32"/>
      <c r="CL19" s="32"/>
      <c r="CM19" s="367"/>
      <c r="CN19" s="367"/>
      <c r="CO19" s="367"/>
      <c r="CP19" s="38"/>
      <c r="CQ19" s="36"/>
    </row>
    <row r="20" spans="1:95" s="11" customFormat="1" ht="23.25" customHeight="1">
      <c r="A20" s="26" t="s">
        <v>42</v>
      </c>
      <c r="B20" s="1659"/>
      <c r="C20" s="1655"/>
      <c r="D20" s="1655"/>
      <c r="E20" s="1655"/>
      <c r="F20" s="1655"/>
      <c r="G20" s="1655"/>
      <c r="H20" s="1655"/>
      <c r="I20" s="1655"/>
      <c r="J20" s="1655"/>
      <c r="K20" s="1655"/>
      <c r="L20" s="1655"/>
      <c r="M20" s="1655"/>
      <c r="N20" s="1655"/>
      <c r="O20" s="1655"/>
      <c r="P20" s="1655"/>
      <c r="Q20" s="1656"/>
      <c r="R20" s="1659"/>
      <c r="S20" s="1655"/>
      <c r="T20" s="1655"/>
      <c r="U20" s="1655"/>
      <c r="V20" s="1655"/>
      <c r="W20" s="1655"/>
      <c r="X20" s="1655"/>
      <c r="Y20" s="1655"/>
      <c r="Z20" s="1655"/>
      <c r="AA20" s="1655"/>
      <c r="AB20" s="1655"/>
      <c r="AC20" s="1655"/>
      <c r="AD20" s="1655"/>
      <c r="AE20" s="1655"/>
      <c r="AF20" s="1655"/>
      <c r="AG20" s="1655"/>
      <c r="AH20" s="1655"/>
      <c r="AI20" s="1655"/>
      <c r="AJ20" s="1655"/>
      <c r="AK20" s="1655"/>
      <c r="AL20" s="1655"/>
      <c r="AM20" s="1655"/>
      <c r="AN20" s="1655"/>
      <c r="AO20" s="1655"/>
      <c r="AP20" s="1655"/>
      <c r="AQ20" s="1655"/>
      <c r="AR20" s="1655"/>
      <c r="AS20" s="1655"/>
      <c r="AT20" s="1655"/>
      <c r="AU20" s="1655"/>
      <c r="AV20" s="1655"/>
      <c r="AW20" s="1655"/>
      <c r="AX20" s="1655"/>
      <c r="AY20" s="1655"/>
      <c r="AZ20" s="1655"/>
      <c r="BA20" s="1655"/>
      <c r="BB20" s="1655"/>
      <c r="BC20" s="1655"/>
      <c r="BD20" s="1655"/>
      <c r="BE20" s="1655"/>
      <c r="BF20" s="1655"/>
      <c r="BG20" s="1655"/>
      <c r="BH20" s="1655"/>
      <c r="BI20" s="1655"/>
      <c r="BJ20" s="1655"/>
      <c r="BK20" s="1655"/>
      <c r="BL20" s="1655"/>
      <c r="BM20" s="1655"/>
      <c r="BN20" s="1655"/>
      <c r="BO20" s="1655"/>
      <c r="BP20" s="1655"/>
      <c r="BQ20" s="1656"/>
      <c r="BR20" s="1657"/>
      <c r="BS20" s="1658"/>
      <c r="BT20" s="27"/>
      <c r="BU20" s="28"/>
      <c r="BV20" s="29"/>
      <c r="BW20" s="30"/>
      <c r="BX20" s="31"/>
      <c r="BY20" s="32"/>
      <c r="BZ20" s="33"/>
      <c r="CA20" s="34" t="s">
        <v>34</v>
      </c>
      <c r="CB20" s="35"/>
      <c r="CC20" s="367"/>
      <c r="CD20" s="367"/>
      <c r="CE20" s="36"/>
      <c r="CF20" s="35"/>
      <c r="CG20" s="32"/>
      <c r="CH20" s="32"/>
      <c r="CI20" s="32"/>
      <c r="CJ20" s="32"/>
      <c r="CK20" s="32"/>
      <c r="CL20" s="32"/>
      <c r="CM20" s="367"/>
      <c r="CN20" s="367"/>
      <c r="CO20" s="367"/>
      <c r="CP20" s="38"/>
      <c r="CQ20" s="36"/>
    </row>
    <row r="21" spans="1:95" s="11" customFormat="1" ht="23.25" customHeight="1">
      <c r="A21" s="26" t="s">
        <v>43</v>
      </c>
      <c r="B21" s="1659"/>
      <c r="C21" s="1655"/>
      <c r="D21" s="1655"/>
      <c r="E21" s="1655"/>
      <c r="F21" s="1655"/>
      <c r="G21" s="1655"/>
      <c r="H21" s="1655"/>
      <c r="I21" s="1655"/>
      <c r="J21" s="1655"/>
      <c r="K21" s="1655"/>
      <c r="L21" s="1655"/>
      <c r="M21" s="1655"/>
      <c r="N21" s="1655"/>
      <c r="O21" s="1655"/>
      <c r="P21" s="1655"/>
      <c r="Q21" s="1656"/>
      <c r="R21" s="1659"/>
      <c r="S21" s="1655"/>
      <c r="T21" s="1655"/>
      <c r="U21" s="1655"/>
      <c r="V21" s="1655"/>
      <c r="W21" s="1655"/>
      <c r="X21" s="1655"/>
      <c r="Y21" s="1655"/>
      <c r="Z21" s="1655"/>
      <c r="AA21" s="1655"/>
      <c r="AB21" s="1655"/>
      <c r="AC21" s="1655"/>
      <c r="AD21" s="1655"/>
      <c r="AE21" s="1655"/>
      <c r="AF21" s="1655"/>
      <c r="AG21" s="1655"/>
      <c r="AH21" s="1655"/>
      <c r="AI21" s="1655"/>
      <c r="AJ21" s="1655"/>
      <c r="AK21" s="1655"/>
      <c r="AL21" s="1655"/>
      <c r="AM21" s="1655"/>
      <c r="AN21" s="1655"/>
      <c r="AO21" s="1655"/>
      <c r="AP21" s="1655"/>
      <c r="AQ21" s="1655"/>
      <c r="AR21" s="1655"/>
      <c r="AS21" s="1655"/>
      <c r="AT21" s="1655"/>
      <c r="AU21" s="1655"/>
      <c r="AV21" s="1655"/>
      <c r="AW21" s="1655"/>
      <c r="AX21" s="1655"/>
      <c r="AY21" s="1655"/>
      <c r="AZ21" s="1655"/>
      <c r="BA21" s="1655"/>
      <c r="BB21" s="1655"/>
      <c r="BC21" s="1655"/>
      <c r="BD21" s="1655"/>
      <c r="BE21" s="1655"/>
      <c r="BF21" s="1655"/>
      <c r="BG21" s="1655"/>
      <c r="BH21" s="1655"/>
      <c r="BI21" s="1655"/>
      <c r="BJ21" s="1655"/>
      <c r="BK21" s="1655"/>
      <c r="BL21" s="1655"/>
      <c r="BM21" s="1655"/>
      <c r="BN21" s="1655"/>
      <c r="BO21" s="1655"/>
      <c r="BP21" s="1655"/>
      <c r="BQ21" s="1656"/>
      <c r="BR21" s="1657"/>
      <c r="BS21" s="1658"/>
      <c r="BT21" s="27"/>
      <c r="BU21" s="28"/>
      <c r="BV21" s="29"/>
      <c r="BW21" s="30"/>
      <c r="BX21" s="31"/>
      <c r="BY21" s="32"/>
      <c r="BZ21" s="33"/>
      <c r="CA21" s="34" t="s">
        <v>34</v>
      </c>
      <c r="CB21" s="35"/>
      <c r="CC21" s="367"/>
      <c r="CD21" s="367"/>
      <c r="CE21" s="36"/>
      <c r="CF21" s="35"/>
      <c r="CG21" s="32"/>
      <c r="CH21" s="32"/>
      <c r="CI21" s="32"/>
      <c r="CJ21" s="32"/>
      <c r="CK21" s="32"/>
      <c r="CL21" s="32"/>
      <c r="CM21" s="367"/>
      <c r="CN21" s="367"/>
      <c r="CO21" s="367"/>
      <c r="CP21" s="38"/>
      <c r="CQ21" s="36"/>
    </row>
    <row r="22" spans="1:95" s="11" customFormat="1" ht="23.25" customHeight="1">
      <c r="A22" s="26" t="s">
        <v>44</v>
      </c>
      <c r="B22" s="1659"/>
      <c r="C22" s="1655"/>
      <c r="D22" s="1655"/>
      <c r="E22" s="1655"/>
      <c r="F22" s="1655"/>
      <c r="G22" s="1655"/>
      <c r="H22" s="1655"/>
      <c r="I22" s="1655"/>
      <c r="J22" s="1655"/>
      <c r="K22" s="1655"/>
      <c r="L22" s="1655"/>
      <c r="M22" s="1655"/>
      <c r="N22" s="1655"/>
      <c r="O22" s="1655"/>
      <c r="P22" s="1655"/>
      <c r="Q22" s="1656"/>
      <c r="R22" s="1659"/>
      <c r="S22" s="1655"/>
      <c r="T22" s="1655"/>
      <c r="U22" s="1655"/>
      <c r="V22" s="1655"/>
      <c r="W22" s="1655"/>
      <c r="X22" s="1655"/>
      <c r="Y22" s="1655"/>
      <c r="Z22" s="1655"/>
      <c r="AA22" s="1655"/>
      <c r="AB22" s="1655"/>
      <c r="AC22" s="1655"/>
      <c r="AD22" s="1655"/>
      <c r="AE22" s="1655"/>
      <c r="AF22" s="1655"/>
      <c r="AG22" s="1655"/>
      <c r="AH22" s="1655"/>
      <c r="AI22" s="1655"/>
      <c r="AJ22" s="1655"/>
      <c r="AK22" s="1655"/>
      <c r="AL22" s="1655"/>
      <c r="AM22" s="1655"/>
      <c r="AN22" s="1655"/>
      <c r="AO22" s="1655"/>
      <c r="AP22" s="1655"/>
      <c r="AQ22" s="1655"/>
      <c r="AR22" s="1655"/>
      <c r="AS22" s="1655"/>
      <c r="AT22" s="1655"/>
      <c r="AU22" s="1655"/>
      <c r="AV22" s="1655"/>
      <c r="AW22" s="1655"/>
      <c r="AX22" s="1655"/>
      <c r="AY22" s="1655"/>
      <c r="AZ22" s="1655"/>
      <c r="BA22" s="1655"/>
      <c r="BB22" s="1655"/>
      <c r="BC22" s="1655"/>
      <c r="BD22" s="1655"/>
      <c r="BE22" s="1655"/>
      <c r="BF22" s="1655"/>
      <c r="BG22" s="1655"/>
      <c r="BH22" s="1655"/>
      <c r="BI22" s="1655"/>
      <c r="BJ22" s="1655"/>
      <c r="BK22" s="1655"/>
      <c r="BL22" s="1655"/>
      <c r="BM22" s="1655"/>
      <c r="BN22" s="1655"/>
      <c r="BO22" s="1655"/>
      <c r="BP22" s="1655"/>
      <c r="BQ22" s="1656"/>
      <c r="BR22" s="1657"/>
      <c r="BS22" s="1658"/>
      <c r="BT22" s="27"/>
      <c r="BU22" s="28"/>
      <c r="BV22" s="29"/>
      <c r="BW22" s="30"/>
      <c r="BX22" s="31"/>
      <c r="BY22" s="32"/>
      <c r="BZ22" s="33"/>
      <c r="CA22" s="34" t="s">
        <v>34</v>
      </c>
      <c r="CB22" s="35"/>
      <c r="CC22" s="367"/>
      <c r="CD22" s="367"/>
      <c r="CE22" s="36"/>
      <c r="CF22" s="35"/>
      <c r="CG22" s="32"/>
      <c r="CH22" s="32"/>
      <c r="CI22" s="32"/>
      <c r="CJ22" s="32"/>
      <c r="CK22" s="32"/>
      <c r="CL22" s="32"/>
      <c r="CM22" s="367"/>
      <c r="CN22" s="367"/>
      <c r="CO22" s="367"/>
      <c r="CP22" s="38"/>
      <c r="CQ22" s="36"/>
    </row>
    <row r="23" spans="1:95" s="11" customFormat="1" ht="23.25" customHeight="1">
      <c r="A23" s="26" t="s">
        <v>45</v>
      </c>
      <c r="B23" s="1659"/>
      <c r="C23" s="1655"/>
      <c r="D23" s="1655"/>
      <c r="E23" s="1655"/>
      <c r="F23" s="1655"/>
      <c r="G23" s="1655"/>
      <c r="H23" s="1655"/>
      <c r="I23" s="1655"/>
      <c r="J23" s="1655"/>
      <c r="K23" s="1655"/>
      <c r="L23" s="1655"/>
      <c r="M23" s="1655"/>
      <c r="N23" s="1655"/>
      <c r="O23" s="1655"/>
      <c r="P23" s="1655"/>
      <c r="Q23" s="1656"/>
      <c r="R23" s="1659"/>
      <c r="S23" s="1655"/>
      <c r="T23" s="1655"/>
      <c r="U23" s="1655"/>
      <c r="V23" s="1655"/>
      <c r="W23" s="1655"/>
      <c r="X23" s="1655"/>
      <c r="Y23" s="1655"/>
      <c r="Z23" s="1655"/>
      <c r="AA23" s="1655"/>
      <c r="AB23" s="1655"/>
      <c r="AC23" s="1655"/>
      <c r="AD23" s="1655"/>
      <c r="AE23" s="1655"/>
      <c r="AF23" s="1655"/>
      <c r="AG23" s="1655"/>
      <c r="AH23" s="1655"/>
      <c r="AI23" s="1655"/>
      <c r="AJ23" s="1655"/>
      <c r="AK23" s="1655"/>
      <c r="AL23" s="1655"/>
      <c r="AM23" s="1655"/>
      <c r="AN23" s="1655"/>
      <c r="AO23" s="1655"/>
      <c r="AP23" s="1655"/>
      <c r="AQ23" s="1655"/>
      <c r="AR23" s="1655"/>
      <c r="AS23" s="1655"/>
      <c r="AT23" s="1655"/>
      <c r="AU23" s="1655"/>
      <c r="AV23" s="1655"/>
      <c r="AW23" s="1655"/>
      <c r="AX23" s="1655"/>
      <c r="AY23" s="1655"/>
      <c r="AZ23" s="1655"/>
      <c r="BA23" s="1655"/>
      <c r="BB23" s="1655"/>
      <c r="BC23" s="1655"/>
      <c r="BD23" s="1655"/>
      <c r="BE23" s="1655"/>
      <c r="BF23" s="1655"/>
      <c r="BG23" s="1655"/>
      <c r="BH23" s="1655"/>
      <c r="BI23" s="1655"/>
      <c r="BJ23" s="1655"/>
      <c r="BK23" s="1655"/>
      <c r="BL23" s="1655"/>
      <c r="BM23" s="1655"/>
      <c r="BN23" s="1655"/>
      <c r="BO23" s="1655"/>
      <c r="BP23" s="1655"/>
      <c r="BQ23" s="1656"/>
      <c r="BR23" s="1657"/>
      <c r="BS23" s="1658"/>
      <c r="BT23" s="27"/>
      <c r="BU23" s="28"/>
      <c r="BV23" s="29"/>
      <c r="BW23" s="30"/>
      <c r="BX23" s="31"/>
      <c r="BY23" s="32"/>
      <c r="BZ23" s="33"/>
      <c r="CA23" s="34" t="s">
        <v>34</v>
      </c>
      <c r="CB23" s="35"/>
      <c r="CC23" s="367"/>
      <c r="CD23" s="367"/>
      <c r="CE23" s="36"/>
      <c r="CF23" s="35"/>
      <c r="CG23" s="32"/>
      <c r="CH23" s="32"/>
      <c r="CI23" s="32"/>
      <c r="CJ23" s="32"/>
      <c r="CK23" s="32"/>
      <c r="CL23" s="32"/>
      <c r="CM23" s="367"/>
      <c r="CN23" s="367"/>
      <c r="CO23" s="367"/>
      <c r="CP23" s="38"/>
      <c r="CQ23" s="36"/>
    </row>
    <row r="24" spans="1:95" s="11" customFormat="1" ht="23.25" customHeight="1">
      <c r="A24" s="26" t="s">
        <v>46</v>
      </c>
      <c r="B24" s="1659"/>
      <c r="C24" s="1655"/>
      <c r="D24" s="1655"/>
      <c r="E24" s="1655"/>
      <c r="F24" s="1655"/>
      <c r="G24" s="1655"/>
      <c r="H24" s="1655"/>
      <c r="I24" s="1655"/>
      <c r="J24" s="1655"/>
      <c r="K24" s="1655"/>
      <c r="L24" s="1655"/>
      <c r="M24" s="1655"/>
      <c r="N24" s="1655"/>
      <c r="O24" s="1655"/>
      <c r="P24" s="1655"/>
      <c r="Q24" s="1656"/>
      <c r="R24" s="1659"/>
      <c r="S24" s="1655"/>
      <c r="T24" s="1655"/>
      <c r="U24" s="1655"/>
      <c r="V24" s="1655"/>
      <c r="W24" s="1655"/>
      <c r="X24" s="1655"/>
      <c r="Y24" s="1655"/>
      <c r="Z24" s="1655"/>
      <c r="AA24" s="1655"/>
      <c r="AB24" s="1655"/>
      <c r="AC24" s="1655"/>
      <c r="AD24" s="1655"/>
      <c r="AE24" s="1655"/>
      <c r="AF24" s="1655"/>
      <c r="AG24" s="1655"/>
      <c r="AH24" s="1655"/>
      <c r="AI24" s="1655"/>
      <c r="AJ24" s="1655"/>
      <c r="AK24" s="1655"/>
      <c r="AL24" s="1655"/>
      <c r="AM24" s="1655"/>
      <c r="AN24" s="1655"/>
      <c r="AO24" s="1655"/>
      <c r="AP24" s="1655"/>
      <c r="AQ24" s="1655"/>
      <c r="AR24" s="1655"/>
      <c r="AS24" s="1655"/>
      <c r="AT24" s="1655"/>
      <c r="AU24" s="1655"/>
      <c r="AV24" s="1655"/>
      <c r="AW24" s="1655"/>
      <c r="AX24" s="1655"/>
      <c r="AY24" s="1655"/>
      <c r="AZ24" s="1655"/>
      <c r="BA24" s="1655"/>
      <c r="BB24" s="1655"/>
      <c r="BC24" s="1655"/>
      <c r="BD24" s="1655"/>
      <c r="BE24" s="1655"/>
      <c r="BF24" s="1655"/>
      <c r="BG24" s="1655"/>
      <c r="BH24" s="1655"/>
      <c r="BI24" s="1655"/>
      <c r="BJ24" s="1655"/>
      <c r="BK24" s="1655"/>
      <c r="BL24" s="1655"/>
      <c r="BM24" s="1655"/>
      <c r="BN24" s="1655"/>
      <c r="BO24" s="1655"/>
      <c r="BP24" s="1655"/>
      <c r="BQ24" s="1656"/>
      <c r="BR24" s="1657"/>
      <c r="BS24" s="1658"/>
      <c r="BT24" s="27"/>
      <c r="BU24" s="28"/>
      <c r="BV24" s="29"/>
      <c r="BW24" s="30"/>
      <c r="BX24" s="31"/>
      <c r="BY24" s="32"/>
      <c r="BZ24" s="33"/>
      <c r="CA24" s="34" t="s">
        <v>34</v>
      </c>
      <c r="CB24" s="35"/>
      <c r="CC24" s="367"/>
      <c r="CD24" s="367"/>
      <c r="CE24" s="36"/>
      <c r="CF24" s="35"/>
      <c r="CG24" s="32"/>
      <c r="CH24" s="32"/>
      <c r="CI24" s="32"/>
      <c r="CJ24" s="32"/>
      <c r="CK24" s="32"/>
      <c r="CL24" s="32"/>
      <c r="CM24" s="367"/>
      <c r="CN24" s="367"/>
      <c r="CO24" s="367"/>
      <c r="CP24" s="38"/>
      <c r="CQ24" s="36"/>
    </row>
    <row r="25" spans="1:95" s="11" customFormat="1" ht="23.25" customHeight="1">
      <c r="A25" s="26"/>
      <c r="B25" s="1047" t="s">
        <v>47</v>
      </c>
      <c r="C25" s="1048"/>
      <c r="D25" s="1048"/>
      <c r="E25" s="1048"/>
      <c r="F25" s="1048"/>
      <c r="G25" s="1048"/>
      <c r="H25" s="1048"/>
      <c r="I25" s="1048"/>
      <c r="J25" s="1048"/>
      <c r="K25" s="1048"/>
      <c r="L25" s="1048"/>
      <c r="M25" s="1048"/>
      <c r="N25" s="1048"/>
      <c r="O25" s="1048"/>
      <c r="P25" s="1048"/>
      <c r="Q25" s="1048"/>
      <c r="R25" s="1630" t="s">
        <v>325</v>
      </c>
      <c r="S25" s="1631"/>
      <c r="T25" s="1631" t="s">
        <v>352</v>
      </c>
      <c r="U25" s="1631"/>
      <c r="V25" s="1639" t="s">
        <v>353</v>
      </c>
      <c r="W25" s="1639"/>
      <c r="X25" s="1631" t="s">
        <v>321</v>
      </c>
      <c r="Y25" s="1631"/>
      <c r="Z25" s="1631" t="s">
        <v>354</v>
      </c>
      <c r="AA25" s="1631"/>
      <c r="AB25" s="1631" t="s">
        <v>355</v>
      </c>
      <c r="AC25" s="1631"/>
      <c r="AD25" s="1631" t="s">
        <v>356</v>
      </c>
      <c r="AE25" s="1631"/>
      <c r="AF25" s="1631">
        <v>3</v>
      </c>
      <c r="AG25" s="1631"/>
      <c r="AH25" s="1631">
        <v>8</v>
      </c>
      <c r="AI25" s="1631"/>
      <c r="AJ25" s="1631" t="s">
        <v>44</v>
      </c>
      <c r="AK25" s="1631"/>
      <c r="AL25" s="1631" t="s">
        <v>357</v>
      </c>
      <c r="AM25" s="1631"/>
      <c r="AN25" s="1631"/>
      <c r="AO25" s="1631"/>
      <c r="AP25" s="1631"/>
      <c r="AQ25" s="1631"/>
      <c r="AR25" s="1631"/>
      <c r="AS25" s="1631"/>
      <c r="AT25" s="1631"/>
      <c r="AU25" s="1631"/>
      <c r="AV25" s="1631"/>
      <c r="AW25" s="1631"/>
      <c r="AX25" s="1631"/>
      <c r="AY25" s="1631"/>
      <c r="AZ25" s="1631"/>
      <c r="BA25" s="1631"/>
      <c r="BB25" s="1631"/>
      <c r="BC25" s="1631"/>
      <c r="BD25" s="1631"/>
      <c r="BE25" s="1631"/>
      <c r="BF25" s="1631"/>
      <c r="BG25" s="1631"/>
      <c r="BH25" s="1631"/>
      <c r="BI25" s="1631"/>
      <c r="BJ25" s="1631"/>
      <c r="BK25" s="1631"/>
      <c r="BL25" s="1631"/>
      <c r="BM25" s="1631"/>
      <c r="BN25" s="1631"/>
      <c r="BO25" s="1631"/>
      <c r="BP25" s="1631"/>
      <c r="BQ25" s="1638"/>
      <c r="BR25" s="1640"/>
      <c r="BS25" s="1641"/>
      <c r="BT25" s="1646"/>
      <c r="BU25" s="1647"/>
      <c r="BV25" s="1647"/>
      <c r="BW25" s="1648"/>
      <c r="BX25" s="111" t="s">
        <v>330</v>
      </c>
      <c r="BY25" s="112" t="s">
        <v>331</v>
      </c>
      <c r="BZ25" s="113" t="s">
        <v>332</v>
      </c>
      <c r="CA25" s="34" t="s">
        <v>34</v>
      </c>
      <c r="CB25" s="114" t="s">
        <v>332</v>
      </c>
      <c r="CC25" s="373">
        <v>1</v>
      </c>
      <c r="CD25" s="373">
        <v>4</v>
      </c>
      <c r="CE25" s="115">
        <v>7</v>
      </c>
      <c r="CF25" s="114" t="s">
        <v>330</v>
      </c>
      <c r="CG25" s="112" t="s">
        <v>332</v>
      </c>
      <c r="CH25" s="112" t="s">
        <v>332</v>
      </c>
      <c r="CI25" s="112" t="s">
        <v>34</v>
      </c>
      <c r="CJ25" s="112" t="s">
        <v>363</v>
      </c>
      <c r="CK25" s="112" t="s">
        <v>358</v>
      </c>
      <c r="CL25" s="112" t="s">
        <v>342</v>
      </c>
      <c r="CM25" s="373" t="s">
        <v>34</v>
      </c>
      <c r="CN25" s="373" t="s">
        <v>337</v>
      </c>
      <c r="CO25" s="373" t="s">
        <v>337</v>
      </c>
      <c r="CP25" s="373" t="s">
        <v>337</v>
      </c>
      <c r="CQ25" s="373" t="s">
        <v>337</v>
      </c>
    </row>
    <row r="26" spans="1:95" s="11" customFormat="1" ht="23.25" customHeight="1">
      <c r="A26" s="26"/>
      <c r="B26" s="1051"/>
      <c r="C26" s="1052"/>
      <c r="D26" s="1052"/>
      <c r="E26" s="1052"/>
      <c r="F26" s="1052"/>
      <c r="G26" s="1052"/>
      <c r="H26" s="1052"/>
      <c r="I26" s="1052"/>
      <c r="J26" s="1052"/>
      <c r="K26" s="1052"/>
      <c r="L26" s="1052"/>
      <c r="M26" s="1052"/>
      <c r="N26" s="1052"/>
      <c r="O26" s="1052"/>
      <c r="P26" s="1052"/>
      <c r="Q26" s="1052"/>
      <c r="R26" s="1630" t="s">
        <v>359</v>
      </c>
      <c r="S26" s="1631"/>
      <c r="T26" s="1631" t="s">
        <v>360</v>
      </c>
      <c r="U26" s="1631"/>
      <c r="V26" s="1631" t="s">
        <v>348</v>
      </c>
      <c r="W26" s="1631"/>
      <c r="X26" s="1631" t="s">
        <v>361</v>
      </c>
      <c r="Y26" s="1631"/>
      <c r="Z26" s="1631" t="s">
        <v>362</v>
      </c>
      <c r="AA26" s="1631"/>
      <c r="AB26" s="1631" t="s">
        <v>334</v>
      </c>
      <c r="AC26" s="1631"/>
      <c r="AD26" s="1631">
        <v>3</v>
      </c>
      <c r="AE26" s="1631"/>
      <c r="AF26" s="1631">
        <v>0</v>
      </c>
      <c r="AG26" s="1631"/>
      <c r="AH26" s="1631" t="s">
        <v>44</v>
      </c>
      <c r="AI26" s="1631"/>
      <c r="AJ26" s="1631" t="s">
        <v>357</v>
      </c>
      <c r="AK26" s="1631"/>
      <c r="AL26" s="1631">
        <v>2</v>
      </c>
      <c r="AM26" s="1631"/>
      <c r="AN26" s="1631">
        <v>9</v>
      </c>
      <c r="AO26" s="1631"/>
      <c r="AP26" s="1631">
        <v>9</v>
      </c>
      <c r="AQ26" s="1631"/>
      <c r="AR26" s="1631"/>
      <c r="AS26" s="1631"/>
      <c r="AT26" s="1631"/>
      <c r="AU26" s="1631"/>
      <c r="AV26" s="1631"/>
      <c r="AW26" s="1631"/>
      <c r="AX26" s="1631"/>
      <c r="AY26" s="1631"/>
      <c r="AZ26" s="1631"/>
      <c r="BA26" s="1631"/>
      <c r="BB26" s="1631"/>
      <c r="BC26" s="1631"/>
      <c r="BD26" s="1631"/>
      <c r="BE26" s="1631"/>
      <c r="BF26" s="1631"/>
      <c r="BG26" s="1631"/>
      <c r="BH26" s="1631"/>
      <c r="BI26" s="1631"/>
      <c r="BJ26" s="1631"/>
      <c r="BK26" s="1631"/>
      <c r="BL26" s="1631"/>
      <c r="BM26" s="1631"/>
      <c r="BN26" s="1631"/>
      <c r="BO26" s="1631"/>
      <c r="BP26" s="1631"/>
      <c r="BQ26" s="1638"/>
      <c r="BR26" s="1642"/>
      <c r="BS26" s="1643"/>
      <c r="BT26" s="1649"/>
      <c r="BU26" s="1650"/>
      <c r="BV26" s="1650"/>
      <c r="BW26" s="1651"/>
      <c r="BX26" s="111" t="s">
        <v>330</v>
      </c>
      <c r="BY26" s="112" t="s">
        <v>342</v>
      </c>
      <c r="BZ26" s="113" t="s">
        <v>330</v>
      </c>
      <c r="CA26" s="34" t="s">
        <v>34</v>
      </c>
      <c r="CB26" s="114" t="s">
        <v>330</v>
      </c>
      <c r="CC26" s="373">
        <v>0</v>
      </c>
      <c r="CD26" s="373">
        <v>8</v>
      </c>
      <c r="CE26" s="115">
        <v>4</v>
      </c>
      <c r="CF26" s="114" t="s">
        <v>330</v>
      </c>
      <c r="CG26" s="112" t="s">
        <v>332</v>
      </c>
      <c r="CH26" s="112" t="s">
        <v>363</v>
      </c>
      <c r="CI26" s="112" t="s">
        <v>351</v>
      </c>
      <c r="CJ26" s="112" t="s">
        <v>34</v>
      </c>
      <c r="CK26" s="112" t="s">
        <v>331</v>
      </c>
      <c r="CL26" s="112" t="s">
        <v>364</v>
      </c>
      <c r="CM26" s="373" t="s">
        <v>34</v>
      </c>
      <c r="CN26" s="373" t="s">
        <v>337</v>
      </c>
      <c r="CO26" s="373" t="s">
        <v>337</v>
      </c>
      <c r="CP26" s="373" t="s">
        <v>337</v>
      </c>
      <c r="CQ26" s="373" t="s">
        <v>337</v>
      </c>
    </row>
    <row r="27" spans="1:95" s="11" customFormat="1" ht="23.25" customHeight="1" thickBot="1">
      <c r="A27" s="26"/>
      <c r="B27" s="1049"/>
      <c r="C27" s="1050"/>
      <c r="D27" s="1050"/>
      <c r="E27" s="1050"/>
      <c r="F27" s="1050"/>
      <c r="G27" s="1050"/>
      <c r="H27" s="1050"/>
      <c r="I27" s="1050"/>
      <c r="J27" s="1050"/>
      <c r="K27" s="1050"/>
      <c r="L27" s="1050"/>
      <c r="M27" s="1050"/>
      <c r="N27" s="1050"/>
      <c r="O27" s="1050"/>
      <c r="P27" s="1050"/>
      <c r="Q27" s="1050"/>
      <c r="R27" s="1630"/>
      <c r="S27" s="1631"/>
      <c r="T27" s="1631"/>
      <c r="U27" s="1631"/>
      <c r="V27" s="1631"/>
      <c r="W27" s="1631"/>
      <c r="X27" s="1631"/>
      <c r="Y27" s="1631"/>
      <c r="Z27" s="1631"/>
      <c r="AA27" s="1631"/>
      <c r="AB27" s="1631"/>
      <c r="AC27" s="1631"/>
      <c r="AD27" s="1631"/>
      <c r="AE27" s="1631"/>
      <c r="AF27" s="1631"/>
      <c r="AG27" s="1631"/>
      <c r="AH27" s="1631"/>
      <c r="AI27" s="1631"/>
      <c r="AJ27" s="1631"/>
      <c r="AK27" s="1631"/>
      <c r="AL27" s="1631"/>
      <c r="AM27" s="1631"/>
      <c r="AN27" s="1631"/>
      <c r="AO27" s="1631"/>
      <c r="AP27" s="1631"/>
      <c r="AQ27" s="1631"/>
      <c r="AR27" s="1631"/>
      <c r="AS27" s="1631"/>
      <c r="AT27" s="1631"/>
      <c r="AU27" s="1631"/>
      <c r="AV27" s="1631"/>
      <c r="AW27" s="1631"/>
      <c r="AX27" s="1631"/>
      <c r="AY27" s="1631"/>
      <c r="AZ27" s="1631"/>
      <c r="BA27" s="1631"/>
      <c r="BB27" s="1631"/>
      <c r="BC27" s="1631"/>
      <c r="BD27" s="1631"/>
      <c r="BE27" s="1631"/>
      <c r="BF27" s="1631"/>
      <c r="BG27" s="1631"/>
      <c r="BH27" s="1631"/>
      <c r="BI27" s="1631"/>
      <c r="BJ27" s="1631"/>
      <c r="BK27" s="1631"/>
      <c r="BL27" s="1631"/>
      <c r="BM27" s="1631"/>
      <c r="BN27" s="1631"/>
      <c r="BO27" s="1631"/>
      <c r="BP27" s="1631"/>
      <c r="BQ27" s="1638"/>
      <c r="BR27" s="1642"/>
      <c r="BS27" s="1643"/>
      <c r="BT27" s="1652"/>
      <c r="BU27" s="1653"/>
      <c r="BV27" s="1653"/>
      <c r="BW27" s="1654"/>
      <c r="BX27" s="111"/>
      <c r="BY27" s="112"/>
      <c r="BZ27" s="113"/>
      <c r="CA27" s="34" t="s">
        <v>34</v>
      </c>
      <c r="CB27" s="114"/>
      <c r="CC27" s="373"/>
      <c r="CD27" s="373"/>
      <c r="CE27" s="115"/>
      <c r="CF27" s="114"/>
      <c r="CG27" s="112"/>
      <c r="CH27" s="112"/>
      <c r="CI27" s="112"/>
      <c r="CJ27" s="112"/>
      <c r="CK27" s="112"/>
      <c r="CL27" s="112"/>
      <c r="CM27" s="373"/>
      <c r="CN27" s="373"/>
      <c r="CO27" s="373"/>
      <c r="CP27" s="122"/>
      <c r="CQ27" s="115"/>
    </row>
    <row r="28" spans="1:95" s="11" customFormat="1" ht="23.25" customHeight="1" thickTop="1" thickBot="1">
      <c r="A28" s="26"/>
      <c r="B28" s="1047" t="s">
        <v>48</v>
      </c>
      <c r="C28" s="1048"/>
      <c r="D28" s="1048"/>
      <c r="E28" s="1048"/>
      <c r="F28" s="1048"/>
      <c r="G28" s="1048"/>
      <c r="H28" s="1048"/>
      <c r="I28" s="1048"/>
      <c r="J28" s="1048"/>
      <c r="K28" s="1048"/>
      <c r="L28" s="1048"/>
      <c r="M28" s="1048"/>
      <c r="N28" s="1048"/>
      <c r="O28" s="1048"/>
      <c r="P28" s="1048"/>
      <c r="Q28" s="1048"/>
      <c r="R28" s="1630" t="s">
        <v>365</v>
      </c>
      <c r="S28" s="1631"/>
      <c r="T28" s="1631" t="s">
        <v>349</v>
      </c>
      <c r="U28" s="1631"/>
      <c r="V28" s="1631" t="s">
        <v>348</v>
      </c>
      <c r="W28" s="1631"/>
      <c r="X28" s="1631" t="s">
        <v>361</v>
      </c>
      <c r="Y28" s="1631"/>
      <c r="Z28" s="1631" t="s">
        <v>322</v>
      </c>
      <c r="AA28" s="1631"/>
      <c r="AB28" s="1631" t="s">
        <v>323</v>
      </c>
      <c r="AC28" s="1631"/>
      <c r="AD28" s="1631">
        <v>1</v>
      </c>
      <c r="AE28" s="1631"/>
      <c r="AF28" s="1631">
        <v>1</v>
      </c>
      <c r="AG28" s="1631"/>
      <c r="AH28" s="1631">
        <v>5</v>
      </c>
      <c r="AI28" s="1631"/>
      <c r="AJ28" s="1639">
        <v>4</v>
      </c>
      <c r="AK28" s="1639"/>
      <c r="AL28" s="1631"/>
      <c r="AM28" s="1631"/>
      <c r="AN28" s="1631"/>
      <c r="AO28" s="1631"/>
      <c r="AP28" s="1631"/>
      <c r="AQ28" s="1631"/>
      <c r="AR28" s="1631"/>
      <c r="AS28" s="1631"/>
      <c r="AT28" s="1631"/>
      <c r="AU28" s="1631"/>
      <c r="AV28" s="1631"/>
      <c r="AW28" s="1631"/>
      <c r="AX28" s="1631"/>
      <c r="AY28" s="1631"/>
      <c r="AZ28" s="1631"/>
      <c r="BA28" s="1631"/>
      <c r="BB28" s="1631"/>
      <c r="BC28" s="1631"/>
      <c r="BD28" s="1631"/>
      <c r="BE28" s="1631"/>
      <c r="BF28" s="1631"/>
      <c r="BG28" s="1631"/>
      <c r="BH28" s="1631"/>
      <c r="BI28" s="1631"/>
      <c r="BJ28" s="1631"/>
      <c r="BK28" s="1631"/>
      <c r="BL28" s="1631"/>
      <c r="BM28" s="1631"/>
      <c r="BN28" s="1631"/>
      <c r="BO28" s="1631"/>
      <c r="BP28" s="1631"/>
      <c r="BQ28" s="1638"/>
      <c r="BR28" s="1642"/>
      <c r="BS28" s="1643"/>
      <c r="BT28" s="1053" t="s">
        <v>49</v>
      </c>
      <c r="BU28" s="1054"/>
      <c r="BV28" s="1054"/>
      <c r="BW28" s="1055"/>
      <c r="BX28" s="111" t="s">
        <v>330</v>
      </c>
      <c r="BY28" s="112" t="s">
        <v>358</v>
      </c>
      <c r="BZ28" s="113" t="s">
        <v>364</v>
      </c>
      <c r="CA28" s="34" t="s">
        <v>34</v>
      </c>
      <c r="CB28" s="114" t="s">
        <v>332</v>
      </c>
      <c r="CC28" s="373">
        <v>6</v>
      </c>
      <c r="CD28" s="373">
        <v>5</v>
      </c>
      <c r="CE28" s="115">
        <v>2</v>
      </c>
      <c r="CF28" s="114" t="s">
        <v>330</v>
      </c>
      <c r="CG28" s="112" t="s">
        <v>332</v>
      </c>
      <c r="CH28" s="112" t="s">
        <v>331</v>
      </c>
      <c r="CI28" s="112" t="s">
        <v>364</v>
      </c>
      <c r="CJ28" s="112" t="s">
        <v>351</v>
      </c>
      <c r="CK28" s="112" t="s">
        <v>34</v>
      </c>
      <c r="CL28" s="112" t="s">
        <v>351</v>
      </c>
      <c r="CM28" s="373" t="s">
        <v>34</v>
      </c>
      <c r="CN28" s="373" t="s">
        <v>337</v>
      </c>
      <c r="CO28" s="373" t="s">
        <v>337</v>
      </c>
      <c r="CP28" s="373" t="s">
        <v>337</v>
      </c>
      <c r="CQ28" s="373" t="s">
        <v>337</v>
      </c>
    </row>
    <row r="29" spans="1:95" s="11" customFormat="1" ht="23.25" customHeight="1" thickBot="1">
      <c r="A29" s="39"/>
      <c r="B29" s="1049"/>
      <c r="C29" s="1050"/>
      <c r="D29" s="1050"/>
      <c r="E29" s="1050"/>
      <c r="F29" s="1050"/>
      <c r="G29" s="1050"/>
      <c r="H29" s="1050"/>
      <c r="I29" s="1050"/>
      <c r="J29" s="1050"/>
      <c r="K29" s="1050"/>
      <c r="L29" s="1050"/>
      <c r="M29" s="1050"/>
      <c r="N29" s="1050"/>
      <c r="O29" s="1050"/>
      <c r="P29" s="1050"/>
      <c r="Q29" s="1050"/>
      <c r="R29" s="1630"/>
      <c r="S29" s="1631"/>
      <c r="T29" s="1631"/>
      <c r="U29" s="1631"/>
      <c r="V29" s="1631"/>
      <c r="W29" s="1631"/>
      <c r="X29" s="1631"/>
      <c r="Y29" s="1631"/>
      <c r="Z29" s="1631"/>
      <c r="AA29" s="1631"/>
      <c r="AB29" s="1631"/>
      <c r="AC29" s="1631"/>
      <c r="AD29" s="1631"/>
      <c r="AE29" s="1631"/>
      <c r="AF29" s="1631"/>
      <c r="AG29" s="1631"/>
      <c r="AH29" s="1631"/>
      <c r="AI29" s="1631"/>
      <c r="AJ29" s="1631"/>
      <c r="AK29" s="1631"/>
      <c r="AL29" s="1631"/>
      <c r="AM29" s="1631"/>
      <c r="AN29" s="1631"/>
      <c r="AO29" s="1631"/>
      <c r="AP29" s="1631"/>
      <c r="AQ29" s="1631"/>
      <c r="AR29" s="1631"/>
      <c r="AS29" s="1631"/>
      <c r="AT29" s="1631"/>
      <c r="AU29" s="1631"/>
      <c r="AV29" s="1631"/>
      <c r="AW29" s="1631"/>
      <c r="AX29" s="1631"/>
      <c r="AY29" s="1631"/>
      <c r="AZ29" s="1631"/>
      <c r="BA29" s="1631"/>
      <c r="BB29" s="1631"/>
      <c r="BC29" s="1631"/>
      <c r="BD29" s="1631"/>
      <c r="BE29" s="1631"/>
      <c r="BF29" s="1631"/>
      <c r="BG29" s="1631"/>
      <c r="BH29" s="1631"/>
      <c r="BI29" s="1631"/>
      <c r="BJ29" s="1631"/>
      <c r="BK29" s="1631"/>
      <c r="BL29" s="1631"/>
      <c r="BM29" s="1631"/>
      <c r="BN29" s="1631"/>
      <c r="BO29" s="1631"/>
      <c r="BP29" s="1631"/>
      <c r="BQ29" s="1638"/>
      <c r="BR29" s="1644"/>
      <c r="BS29" s="1645"/>
      <c r="BT29" s="123"/>
      <c r="BU29" s="124"/>
      <c r="BV29" s="124">
        <v>2</v>
      </c>
      <c r="BW29" s="178">
        <v>8</v>
      </c>
      <c r="BX29" s="125"/>
      <c r="BY29" s="112"/>
      <c r="BZ29" s="113"/>
      <c r="CA29" s="34" t="s">
        <v>34</v>
      </c>
      <c r="CB29" s="114"/>
      <c r="CC29" s="373"/>
      <c r="CD29" s="373"/>
      <c r="CE29" s="115"/>
      <c r="CF29" s="114"/>
      <c r="CG29" s="112"/>
      <c r="CH29" s="112"/>
      <c r="CI29" s="112"/>
      <c r="CJ29" s="112"/>
      <c r="CK29" s="112"/>
      <c r="CL29" s="112"/>
      <c r="CM29" s="373"/>
      <c r="CN29" s="373"/>
      <c r="CO29" s="373"/>
      <c r="CP29" s="122"/>
      <c r="CQ29" s="115"/>
    </row>
    <row r="30" spans="1:95" s="11" customFormat="1" ht="23.25" customHeight="1">
      <c r="BQ30" s="40"/>
      <c r="BR30" s="40"/>
      <c r="BS30" s="40"/>
      <c r="BT30" s="40"/>
      <c r="BU30" s="40"/>
      <c r="BV30" s="40"/>
      <c r="BW30" s="40"/>
      <c r="BX30" s="40"/>
      <c r="BY30" s="40"/>
      <c r="BZ30" s="40"/>
      <c r="CA30" s="40"/>
      <c r="CB30" s="40"/>
    </row>
    <row r="31" spans="1:95" s="11" customFormat="1" ht="23.25" customHeight="1" thickBot="1">
      <c r="A31" s="1003" t="s">
        <v>50</v>
      </c>
      <c r="B31" s="1004"/>
      <c r="C31" s="1004"/>
      <c r="D31" s="1004"/>
      <c r="E31" s="1004"/>
      <c r="F31" s="1004"/>
      <c r="G31" s="1004"/>
      <c r="H31" s="1004"/>
      <c r="I31" s="1004"/>
      <c r="J31" s="1004"/>
      <c r="K31" s="1004"/>
      <c r="L31" s="1004"/>
      <c r="M31" s="1004"/>
      <c r="N31" s="1004"/>
      <c r="O31" s="1004"/>
      <c r="P31" s="1004"/>
      <c r="Q31" s="1004"/>
      <c r="R31" s="1004"/>
      <c r="S31" s="1004"/>
      <c r="T31" s="1004"/>
      <c r="U31" s="1004"/>
      <c r="V31" s="1004"/>
      <c r="W31" s="1004"/>
      <c r="X31" s="1004"/>
      <c r="Y31" s="1004"/>
      <c r="Z31" s="1004"/>
      <c r="AA31" s="1004"/>
      <c r="AB31" s="1004"/>
      <c r="AC31" s="1004"/>
      <c r="AD31" s="1004"/>
      <c r="AE31" s="1004"/>
      <c r="AF31" s="1004"/>
      <c r="AG31" s="1004"/>
      <c r="AH31" s="1004"/>
      <c r="AI31" s="1004"/>
      <c r="AJ31" s="1004"/>
      <c r="AK31" s="1004"/>
      <c r="AL31" s="1004"/>
      <c r="AM31" s="1004"/>
      <c r="AN31" s="1004"/>
      <c r="AO31" s="1004"/>
      <c r="AP31" s="1004"/>
      <c r="AQ31" s="1004"/>
      <c r="AR31" s="1004"/>
      <c r="AS31" s="1004"/>
      <c r="AT31" s="1004"/>
      <c r="AU31" s="1004"/>
      <c r="AV31" s="1004"/>
      <c r="AW31" s="1004"/>
      <c r="AX31" s="1004"/>
      <c r="AY31" s="1004"/>
      <c r="AZ31" s="1004"/>
      <c r="BA31" s="1004"/>
      <c r="BB31" s="1004"/>
      <c r="BC31" s="1004"/>
      <c r="BD31" s="1004"/>
      <c r="BE31" s="1004"/>
      <c r="BF31" s="1004"/>
      <c r="BG31" s="1005"/>
      <c r="BI31" s="1056" t="s">
        <v>51</v>
      </c>
      <c r="BJ31" s="1057"/>
      <c r="BK31" s="1057"/>
      <c r="BL31" s="1057"/>
      <c r="BM31" s="1057"/>
      <c r="BN31" s="1057"/>
      <c r="BO31" s="1057"/>
      <c r="BP31" s="1057"/>
      <c r="BQ31" s="1057"/>
      <c r="BR31" s="1058"/>
      <c r="BT31" s="1003" t="s">
        <v>52</v>
      </c>
      <c r="BU31" s="1004"/>
      <c r="BV31" s="1004"/>
      <c r="BW31" s="1004"/>
      <c r="BX31" s="1004"/>
      <c r="BY31" s="1004"/>
      <c r="BZ31" s="1004"/>
      <c r="CA31" s="1004"/>
      <c r="CB31" s="955"/>
      <c r="CC31" s="955"/>
      <c r="CD31" s="955"/>
      <c r="CE31" s="956"/>
      <c r="CG31" s="895" t="s">
        <v>53</v>
      </c>
      <c r="CH31" s="896"/>
      <c r="CI31" s="896"/>
      <c r="CJ31" s="896"/>
      <c r="CK31" s="896"/>
      <c r="CL31" s="896"/>
      <c r="CM31" s="896"/>
      <c r="CN31" s="896"/>
      <c r="CO31" s="896"/>
      <c r="CP31" s="896"/>
      <c r="CQ31" s="897"/>
    </row>
    <row r="32" spans="1:95" s="11" customFormat="1" ht="23.25" customHeight="1" thickBot="1">
      <c r="A32" s="41" t="s">
        <v>54</v>
      </c>
      <c r="B32" s="1059" t="s">
        <v>55</v>
      </c>
      <c r="C32" s="1060"/>
      <c r="D32" s="1059" t="s">
        <v>56</v>
      </c>
      <c r="E32" s="1060"/>
      <c r="F32" s="1059" t="s">
        <v>57</v>
      </c>
      <c r="G32" s="1060"/>
      <c r="H32" s="1059" t="s">
        <v>58</v>
      </c>
      <c r="I32" s="1060"/>
      <c r="J32" s="1059" t="s">
        <v>59</v>
      </c>
      <c r="K32" s="1060"/>
      <c r="L32" s="1059" t="s">
        <v>60</v>
      </c>
      <c r="M32" s="1060"/>
      <c r="N32" s="1059" t="s">
        <v>61</v>
      </c>
      <c r="O32" s="1060"/>
      <c r="P32" s="1059" t="s">
        <v>42</v>
      </c>
      <c r="Q32" s="1060"/>
      <c r="R32" s="1059" t="s">
        <v>62</v>
      </c>
      <c r="S32" s="1060"/>
      <c r="T32" s="1059" t="s">
        <v>63</v>
      </c>
      <c r="U32" s="1060"/>
      <c r="V32" s="1059" t="s">
        <v>64</v>
      </c>
      <c r="W32" s="1060"/>
      <c r="X32" s="1059" t="s">
        <v>65</v>
      </c>
      <c r="Y32" s="1060"/>
      <c r="Z32" s="1059" t="s">
        <v>66</v>
      </c>
      <c r="AA32" s="1060"/>
      <c r="AB32" s="1059" t="s">
        <v>67</v>
      </c>
      <c r="AC32" s="1060"/>
      <c r="AD32" s="1059" t="s">
        <v>68</v>
      </c>
      <c r="AE32" s="1060"/>
      <c r="AF32" s="1059" t="s">
        <v>69</v>
      </c>
      <c r="AG32" s="1060"/>
      <c r="AH32" s="1059" t="s">
        <v>70</v>
      </c>
      <c r="AI32" s="1060"/>
      <c r="AJ32" s="1059" t="s">
        <v>71</v>
      </c>
      <c r="AK32" s="1060"/>
      <c r="AL32" s="1059" t="s">
        <v>72</v>
      </c>
      <c r="AM32" s="1060"/>
      <c r="AN32" s="1059" t="s">
        <v>73</v>
      </c>
      <c r="AO32" s="1060"/>
      <c r="AP32" s="1059" t="s">
        <v>74</v>
      </c>
      <c r="AQ32" s="1060"/>
      <c r="AR32" s="1059" t="s">
        <v>75</v>
      </c>
      <c r="AS32" s="1060"/>
      <c r="AT32" s="1059" t="s">
        <v>76</v>
      </c>
      <c r="AU32" s="1060"/>
      <c r="AV32" s="1059" t="s">
        <v>77</v>
      </c>
      <c r="AW32" s="1060"/>
      <c r="AX32" s="1059" t="s">
        <v>78</v>
      </c>
      <c r="AY32" s="1060"/>
      <c r="AZ32" s="1059" t="s">
        <v>79</v>
      </c>
      <c r="BA32" s="1060"/>
      <c r="BB32" s="1059" t="s">
        <v>80</v>
      </c>
      <c r="BC32" s="1060"/>
      <c r="BD32" s="1059" t="s">
        <v>81</v>
      </c>
      <c r="BE32" s="1060"/>
      <c r="BF32" s="1068" t="s">
        <v>82</v>
      </c>
      <c r="BG32" s="1069"/>
      <c r="BI32" s="895" t="s">
        <v>83</v>
      </c>
      <c r="BJ32" s="896"/>
      <c r="BK32" s="896"/>
      <c r="BL32" s="896"/>
      <c r="BM32" s="896"/>
      <c r="BN32" s="896"/>
      <c r="BO32" s="896"/>
      <c r="BP32" s="896"/>
      <c r="BQ32" s="896"/>
      <c r="BR32" s="897"/>
      <c r="BT32" s="1070" t="s">
        <v>84</v>
      </c>
      <c r="BU32" s="1071"/>
      <c r="BV32" s="898" t="s">
        <v>85</v>
      </c>
      <c r="BW32" s="899"/>
      <c r="BX32" s="899"/>
      <c r="BY32" s="899"/>
      <c r="BZ32" s="899"/>
      <c r="CA32" s="899"/>
      <c r="CB32" s="126"/>
      <c r="CC32" s="127"/>
      <c r="CD32" s="127">
        <v>2</v>
      </c>
      <c r="CE32" s="179">
        <v>8</v>
      </c>
      <c r="CG32" s="895" t="s">
        <v>86</v>
      </c>
      <c r="CH32" s="896"/>
      <c r="CI32" s="896"/>
      <c r="CJ32" s="896"/>
      <c r="CK32" s="896"/>
      <c r="CL32" s="896"/>
      <c r="CM32" s="896"/>
      <c r="CN32" s="896"/>
      <c r="CO32" s="896"/>
      <c r="CP32" s="897"/>
      <c r="CQ32" s="128">
        <v>1</v>
      </c>
    </row>
    <row r="33" spans="1:95" s="11" customFormat="1" ht="23.25" customHeight="1" thickTop="1">
      <c r="A33" s="180" t="s">
        <v>87</v>
      </c>
      <c r="B33" s="1634">
        <v>2</v>
      </c>
      <c r="C33" s="1635"/>
      <c r="D33" s="1634">
        <v>2</v>
      </c>
      <c r="E33" s="1635"/>
      <c r="F33" s="1634">
        <v>2</v>
      </c>
      <c r="G33" s="1635"/>
      <c r="H33" s="1634"/>
      <c r="I33" s="1635"/>
      <c r="J33" s="1634">
        <v>2</v>
      </c>
      <c r="K33" s="1635"/>
      <c r="L33" s="1634"/>
      <c r="M33" s="1635"/>
      <c r="N33" s="1634"/>
      <c r="O33" s="1635"/>
      <c r="P33" s="1634">
        <v>2</v>
      </c>
      <c r="Q33" s="1635"/>
      <c r="R33" s="1634">
        <v>1</v>
      </c>
      <c r="S33" s="1635"/>
      <c r="T33" s="1634"/>
      <c r="U33" s="1635"/>
      <c r="V33" s="1634">
        <v>1</v>
      </c>
      <c r="W33" s="1635"/>
      <c r="X33" s="1634"/>
      <c r="Y33" s="1635"/>
      <c r="Z33" s="1634">
        <v>2</v>
      </c>
      <c r="AA33" s="1635"/>
      <c r="AB33" s="1634">
        <v>2</v>
      </c>
      <c r="AC33" s="1635"/>
      <c r="AD33" s="1634"/>
      <c r="AE33" s="1635"/>
      <c r="AF33" s="1634"/>
      <c r="AG33" s="1635"/>
      <c r="AH33" s="1634"/>
      <c r="AI33" s="1635"/>
      <c r="AJ33" s="1634"/>
      <c r="AK33" s="1635"/>
      <c r="AL33" s="1634"/>
      <c r="AM33" s="1635"/>
      <c r="AN33" s="1634">
        <v>1</v>
      </c>
      <c r="AO33" s="1635"/>
      <c r="AP33" s="1634"/>
      <c r="AQ33" s="1635"/>
      <c r="AR33" s="1634"/>
      <c r="AS33" s="1635"/>
      <c r="AT33" s="1634"/>
      <c r="AU33" s="1635"/>
      <c r="AV33" s="1634"/>
      <c r="AW33" s="1635"/>
      <c r="AX33" s="1634"/>
      <c r="AY33" s="1635"/>
      <c r="AZ33" s="1634">
        <v>2</v>
      </c>
      <c r="BA33" s="1635"/>
      <c r="BB33" s="1634"/>
      <c r="BC33" s="1635"/>
      <c r="BD33" s="1634"/>
      <c r="BE33" s="1635"/>
      <c r="BF33" s="1634"/>
      <c r="BG33" s="1635"/>
      <c r="BI33" s="1636"/>
      <c r="BJ33" s="1637"/>
      <c r="BK33" s="129"/>
      <c r="BL33" s="130"/>
      <c r="BM33" s="131"/>
      <c r="BN33" s="129">
        <v>5</v>
      </c>
      <c r="BO33" s="130">
        <v>0</v>
      </c>
      <c r="BP33" s="131">
        <v>0</v>
      </c>
      <c r="BQ33" s="129">
        <v>0</v>
      </c>
      <c r="BR33" s="130">
        <v>0</v>
      </c>
      <c r="BT33" s="1072"/>
      <c r="BU33" s="1073"/>
      <c r="BV33" s="1076" t="s">
        <v>88</v>
      </c>
      <c r="BW33" s="1077"/>
      <c r="BX33" s="1077"/>
      <c r="BY33" s="1077"/>
      <c r="BZ33" s="1077"/>
      <c r="CA33" s="1078"/>
      <c r="CB33" s="369"/>
      <c r="CC33" s="370"/>
      <c r="CD33" s="370"/>
      <c r="CE33" s="371">
        <v>3</v>
      </c>
      <c r="CG33" s="1079" t="s">
        <v>89</v>
      </c>
      <c r="CH33" s="1080"/>
      <c r="CI33" s="1080"/>
      <c r="CJ33" s="1080"/>
      <c r="CK33" s="1080"/>
      <c r="CL33" s="1080"/>
      <c r="CM33" s="1080"/>
      <c r="CN33" s="1080"/>
      <c r="CO33" s="1080"/>
      <c r="CP33" s="1081"/>
      <c r="CQ33" s="42"/>
    </row>
    <row r="34" spans="1:95" s="11" customFormat="1" ht="23.25" customHeight="1">
      <c r="A34" s="181" t="s">
        <v>90</v>
      </c>
      <c r="B34" s="1628">
        <v>1</v>
      </c>
      <c r="C34" s="1629"/>
      <c r="D34" s="1628">
        <v>1</v>
      </c>
      <c r="E34" s="1629"/>
      <c r="F34" s="1628"/>
      <c r="G34" s="1629"/>
      <c r="H34" s="1628"/>
      <c r="I34" s="1629"/>
      <c r="J34" s="1628">
        <v>1</v>
      </c>
      <c r="K34" s="1629"/>
      <c r="L34" s="1628"/>
      <c r="M34" s="1629"/>
      <c r="N34" s="1628"/>
      <c r="O34" s="1629"/>
      <c r="P34" s="1628">
        <v>1</v>
      </c>
      <c r="Q34" s="1629"/>
      <c r="R34" s="1628">
        <v>1</v>
      </c>
      <c r="S34" s="1629"/>
      <c r="T34" s="1628"/>
      <c r="U34" s="1629"/>
      <c r="V34" s="1628">
        <v>1</v>
      </c>
      <c r="W34" s="1629"/>
      <c r="X34" s="1628"/>
      <c r="Y34" s="1629"/>
      <c r="Z34" s="1628">
        <v>1</v>
      </c>
      <c r="AA34" s="1629"/>
      <c r="AB34" s="1628"/>
      <c r="AC34" s="1629"/>
      <c r="AD34" s="1628"/>
      <c r="AE34" s="1629"/>
      <c r="AF34" s="1628"/>
      <c r="AG34" s="1629"/>
      <c r="AH34" s="1628"/>
      <c r="AI34" s="1629"/>
      <c r="AJ34" s="1628"/>
      <c r="AK34" s="1629"/>
      <c r="AL34" s="1628"/>
      <c r="AM34" s="1629"/>
      <c r="AN34" s="1628">
        <v>1</v>
      </c>
      <c r="AO34" s="1629"/>
      <c r="AP34" s="1628"/>
      <c r="AQ34" s="1629"/>
      <c r="AR34" s="1628"/>
      <c r="AS34" s="1629"/>
      <c r="AT34" s="1628"/>
      <c r="AU34" s="1629"/>
      <c r="AV34" s="1628"/>
      <c r="AW34" s="1629"/>
      <c r="AX34" s="1628"/>
      <c r="AY34" s="1629"/>
      <c r="AZ34" s="1628">
        <v>2</v>
      </c>
      <c r="BA34" s="1629"/>
      <c r="BB34" s="1628"/>
      <c r="BC34" s="1629"/>
      <c r="BD34" s="1628"/>
      <c r="BE34" s="1629"/>
      <c r="BF34" s="1628"/>
      <c r="BG34" s="1629"/>
      <c r="BI34" s="1003" t="s">
        <v>91</v>
      </c>
      <c r="BJ34" s="1004"/>
      <c r="BK34" s="1004"/>
      <c r="BL34" s="1004"/>
      <c r="BM34" s="1004"/>
      <c r="BN34" s="1004"/>
      <c r="BO34" s="1004"/>
      <c r="BP34" s="1004"/>
      <c r="BQ34" s="1004"/>
      <c r="BR34" s="1005"/>
      <c r="BT34" s="1074"/>
      <c r="BU34" s="1075"/>
      <c r="BV34" s="1102" t="s">
        <v>92</v>
      </c>
      <c r="BW34" s="1102"/>
      <c r="BX34" s="1102"/>
      <c r="BY34" s="1102"/>
      <c r="BZ34" s="1102"/>
      <c r="CA34" s="1102"/>
      <c r="CB34" s="372"/>
      <c r="CC34" s="373"/>
      <c r="CD34" s="373">
        <v>3</v>
      </c>
      <c r="CE34" s="115">
        <v>1</v>
      </c>
      <c r="CG34" s="895" t="s">
        <v>93</v>
      </c>
      <c r="CH34" s="896"/>
      <c r="CI34" s="896"/>
      <c r="CJ34" s="896"/>
      <c r="CK34" s="896"/>
      <c r="CL34" s="896"/>
      <c r="CM34" s="896"/>
      <c r="CN34" s="896"/>
      <c r="CO34" s="896"/>
      <c r="CP34" s="897"/>
      <c r="CQ34" s="42"/>
    </row>
    <row r="35" spans="1:95" s="11" customFormat="1" ht="23.25" customHeight="1">
      <c r="BI35" s="1630"/>
      <c r="BJ35" s="1631"/>
      <c r="BK35" s="1631"/>
      <c r="BL35" s="1631"/>
      <c r="BM35" s="1631"/>
      <c r="BN35" s="1631"/>
      <c r="BO35" s="1631">
        <v>3</v>
      </c>
      <c r="BP35" s="1631"/>
      <c r="BQ35" s="1632">
        <v>8</v>
      </c>
      <c r="BR35" s="1633"/>
      <c r="BT35" s="1105" t="s">
        <v>94</v>
      </c>
      <c r="BU35" s="1106"/>
      <c r="BV35" s="1003" t="s">
        <v>95</v>
      </c>
      <c r="BW35" s="1004"/>
      <c r="BX35" s="1004"/>
      <c r="BY35" s="1004"/>
      <c r="BZ35" s="1004"/>
      <c r="CA35" s="1005"/>
      <c r="CB35" s="372"/>
      <c r="CC35" s="373"/>
      <c r="CD35" s="373"/>
      <c r="CE35" s="115"/>
    </row>
    <row r="36" spans="1:95" s="11" customFormat="1" ht="23.25" customHeight="1">
      <c r="A36" s="44">
        <v>13</v>
      </c>
      <c r="B36" s="1082" t="s">
        <v>96</v>
      </c>
      <c r="C36" s="1082"/>
      <c r="D36" s="1082"/>
      <c r="E36" s="1082"/>
      <c r="F36" s="1082"/>
      <c r="G36" s="1082"/>
      <c r="H36" s="1082"/>
      <c r="I36" s="1082"/>
      <c r="J36" s="1082"/>
      <c r="K36" s="1082"/>
      <c r="L36" s="1082"/>
      <c r="M36" s="1082"/>
      <c r="N36" s="1082"/>
      <c r="O36" s="1082"/>
      <c r="P36" s="1082"/>
      <c r="Q36" s="1082" t="s">
        <v>97</v>
      </c>
      <c r="R36" s="1082"/>
      <c r="S36" s="1082"/>
      <c r="T36" s="1082"/>
      <c r="U36" s="1082"/>
      <c r="V36" s="1082"/>
      <c r="W36" s="1082"/>
      <c r="X36" s="1082"/>
      <c r="Y36" s="1082"/>
      <c r="Z36" s="1082"/>
      <c r="AA36" s="1082"/>
      <c r="AB36" s="1082"/>
      <c r="AC36" s="1082"/>
      <c r="AD36" s="1082"/>
      <c r="AE36" s="1082"/>
      <c r="AF36" s="1082"/>
      <c r="AG36" s="1082"/>
      <c r="AH36" s="1085" t="s">
        <v>98</v>
      </c>
      <c r="AI36" s="1086"/>
      <c r="AJ36" s="1086"/>
      <c r="AK36" s="1086"/>
      <c r="AL36" s="1086"/>
      <c r="AM36" s="1086"/>
      <c r="AN36" s="1086"/>
      <c r="AO36" s="1087"/>
      <c r="AP36" s="1085" t="s">
        <v>99</v>
      </c>
      <c r="AQ36" s="1086"/>
      <c r="AR36" s="1086"/>
      <c r="AS36" s="1086"/>
      <c r="AT36" s="1086"/>
      <c r="AU36" s="1086"/>
      <c r="AV36" s="1086"/>
      <c r="AW36" s="1087"/>
      <c r="AX36" s="175"/>
      <c r="AY36" s="1091" t="s">
        <v>100</v>
      </c>
      <c r="AZ36" s="1092"/>
      <c r="BA36" s="1092"/>
      <c r="BB36" s="1092"/>
      <c r="BC36" s="1092"/>
      <c r="BD36" s="1092"/>
      <c r="BE36" s="1092"/>
      <c r="BF36" s="1093"/>
      <c r="BI36" s="1094" t="s">
        <v>101</v>
      </c>
      <c r="BJ36" s="1094"/>
      <c r="BK36" s="1094"/>
      <c r="BL36" s="1094"/>
      <c r="BM36" s="1094"/>
      <c r="BN36" s="1094"/>
      <c r="BO36" s="1094"/>
      <c r="BP36" s="1094"/>
      <c r="BQ36" s="1627">
        <v>1</v>
      </c>
      <c r="BR36" s="1627"/>
      <c r="BT36" s="1107"/>
      <c r="BU36" s="1108"/>
      <c r="BV36" s="1003" t="s">
        <v>102</v>
      </c>
      <c r="BW36" s="1004"/>
      <c r="BX36" s="1004"/>
      <c r="BY36" s="1004"/>
      <c r="BZ36" s="1004"/>
      <c r="CA36" s="1005"/>
      <c r="CB36" s="372"/>
      <c r="CC36" s="373"/>
      <c r="CD36" s="373"/>
      <c r="CE36" s="115"/>
    </row>
    <row r="37" spans="1:95" s="11" customFormat="1" ht="9" customHeight="1">
      <c r="A37" s="45"/>
      <c r="B37" s="1083"/>
      <c r="C37" s="1083"/>
      <c r="D37" s="1083"/>
      <c r="E37" s="1083"/>
      <c r="F37" s="1083"/>
      <c r="G37" s="1083"/>
      <c r="H37" s="1083"/>
      <c r="I37" s="1083"/>
      <c r="J37" s="1083"/>
      <c r="K37" s="1083"/>
      <c r="L37" s="1083"/>
      <c r="M37" s="1083"/>
      <c r="N37" s="1083"/>
      <c r="O37" s="1083"/>
      <c r="P37" s="1083"/>
      <c r="Q37" s="1083"/>
      <c r="R37" s="1083"/>
      <c r="S37" s="1083"/>
      <c r="T37" s="1083"/>
      <c r="U37" s="1083"/>
      <c r="V37" s="1083"/>
      <c r="W37" s="1083"/>
      <c r="X37" s="1083"/>
      <c r="Y37" s="1083"/>
      <c r="Z37" s="1083"/>
      <c r="AA37" s="1083"/>
      <c r="AB37" s="1083"/>
      <c r="AC37" s="1083"/>
      <c r="AD37" s="1083"/>
      <c r="AE37" s="1083"/>
      <c r="AF37" s="1083"/>
      <c r="AG37" s="1083"/>
      <c r="AH37" s="1088"/>
      <c r="AI37" s="1089"/>
      <c r="AJ37" s="1089"/>
      <c r="AK37" s="1089"/>
      <c r="AL37" s="1089"/>
      <c r="AM37" s="1089"/>
      <c r="AN37" s="1089"/>
      <c r="AO37" s="1090"/>
      <c r="AP37" s="1088"/>
      <c r="AQ37" s="1089"/>
      <c r="AR37" s="1089"/>
      <c r="AS37" s="1089"/>
      <c r="AT37" s="1089"/>
      <c r="AU37" s="1089"/>
      <c r="AV37" s="1089"/>
      <c r="AW37" s="1090"/>
      <c r="AY37" s="46"/>
      <c r="AZ37" s="47"/>
      <c r="BA37" s="17"/>
      <c r="BB37" s="47" t="s">
        <v>16</v>
      </c>
      <c r="BC37" s="47"/>
      <c r="BD37" s="47" t="s">
        <v>17</v>
      </c>
      <c r="BE37" s="47"/>
      <c r="BF37" s="48" t="s">
        <v>18</v>
      </c>
      <c r="BG37" s="49"/>
      <c r="BH37" s="49"/>
      <c r="BI37" s="49"/>
      <c r="BJ37" s="49"/>
      <c r="BK37" s="49"/>
      <c r="BL37" s="49"/>
      <c r="BM37" s="49"/>
      <c r="BN37" s="49"/>
      <c r="BO37" s="49"/>
      <c r="BP37" s="49"/>
      <c r="BQ37" s="50"/>
      <c r="BR37" s="17"/>
      <c r="BT37" s="1096" t="s">
        <v>103</v>
      </c>
      <c r="BU37" s="1097"/>
      <c r="BV37" s="1097"/>
      <c r="BW37" s="1097"/>
      <c r="BX37" s="1097"/>
      <c r="BY37" s="1097"/>
      <c r="BZ37" s="1097"/>
      <c r="CA37" s="1098"/>
      <c r="CB37" s="1619"/>
      <c r="CC37" s="1621"/>
      <c r="CD37" s="1621">
        <v>3</v>
      </c>
      <c r="CE37" s="1623">
        <v>1</v>
      </c>
    </row>
    <row r="38" spans="1:95" s="11" customFormat="1" ht="19.5" customHeight="1">
      <c r="A38" s="1129" t="s">
        <v>104</v>
      </c>
      <c r="B38" s="1084"/>
      <c r="C38" s="1084"/>
      <c r="D38" s="1084"/>
      <c r="E38" s="1084"/>
      <c r="F38" s="1084"/>
      <c r="G38" s="1084"/>
      <c r="H38" s="1084"/>
      <c r="I38" s="1084"/>
      <c r="J38" s="1084"/>
      <c r="K38" s="1084"/>
      <c r="L38" s="1084"/>
      <c r="M38" s="1084"/>
      <c r="N38" s="1084"/>
      <c r="O38" s="1084"/>
      <c r="P38" s="1084"/>
      <c r="Q38" s="1084"/>
      <c r="R38" s="1084"/>
      <c r="S38" s="1084"/>
      <c r="T38" s="1084"/>
      <c r="U38" s="1084"/>
      <c r="V38" s="1084"/>
      <c r="W38" s="1084"/>
      <c r="X38" s="1084"/>
      <c r="Y38" s="1084"/>
      <c r="Z38" s="1084"/>
      <c r="AA38" s="1084"/>
      <c r="AB38" s="1084"/>
      <c r="AC38" s="1084"/>
      <c r="AD38" s="1084"/>
      <c r="AE38" s="1084"/>
      <c r="AF38" s="1084"/>
      <c r="AG38" s="1084"/>
      <c r="AH38" s="51"/>
      <c r="AI38" s="52"/>
      <c r="AJ38" s="52"/>
      <c r="AK38" s="52" t="s">
        <v>16</v>
      </c>
      <c r="AL38" s="52"/>
      <c r="AM38" s="52" t="s">
        <v>17</v>
      </c>
      <c r="AN38" s="52"/>
      <c r="AO38" s="53" t="s">
        <v>18</v>
      </c>
      <c r="AP38" s="51"/>
      <c r="AQ38" s="52"/>
      <c r="AR38" s="368"/>
      <c r="AS38" s="52" t="s">
        <v>16</v>
      </c>
      <c r="AT38" s="52"/>
      <c r="AU38" s="52" t="s">
        <v>17</v>
      </c>
      <c r="AV38" s="52"/>
      <c r="AW38" s="53" t="s">
        <v>18</v>
      </c>
      <c r="AY38" s="378" t="s">
        <v>993</v>
      </c>
      <c r="AZ38" s="379" t="s">
        <v>994</v>
      </c>
      <c r="BA38" s="132">
        <v>2</v>
      </c>
      <c r="BB38" s="133">
        <v>0</v>
      </c>
      <c r="BC38" s="132">
        <v>0</v>
      </c>
      <c r="BD38" s="133">
        <v>5</v>
      </c>
      <c r="BE38" s="132">
        <v>3</v>
      </c>
      <c r="BF38" s="133">
        <v>1</v>
      </c>
      <c r="BG38" s="54"/>
      <c r="BH38" s="54"/>
      <c r="BI38" s="54"/>
      <c r="BJ38" s="54"/>
      <c r="BK38" s="54"/>
      <c r="BL38" s="54"/>
      <c r="BM38" s="54"/>
      <c r="BN38" s="54"/>
      <c r="BO38" s="54"/>
      <c r="BP38" s="54"/>
      <c r="BQ38" s="17"/>
      <c r="BR38" s="17"/>
      <c r="BT38" s="1099"/>
      <c r="BU38" s="1100"/>
      <c r="BV38" s="1100"/>
      <c r="BW38" s="1100"/>
      <c r="BX38" s="1100"/>
      <c r="BY38" s="1100"/>
      <c r="BZ38" s="1100"/>
      <c r="CA38" s="1101"/>
      <c r="CB38" s="1620"/>
      <c r="CC38" s="1622"/>
      <c r="CD38" s="1622"/>
      <c r="CE38" s="1624"/>
    </row>
    <row r="39" spans="1:95" s="11" customFormat="1" ht="23.25" customHeight="1">
      <c r="A39" s="1129"/>
      <c r="B39" s="1111" t="s">
        <v>105</v>
      </c>
      <c r="C39" s="1112"/>
      <c r="D39" s="1112"/>
      <c r="E39" s="1112"/>
      <c r="F39" s="1112"/>
      <c r="G39" s="1112"/>
      <c r="H39" s="1112"/>
      <c r="I39" s="1112"/>
      <c r="J39" s="1112"/>
      <c r="K39" s="1112"/>
      <c r="L39" s="1112"/>
      <c r="M39" s="1112"/>
      <c r="N39" s="1112"/>
      <c r="O39" s="1112"/>
      <c r="P39" s="1112"/>
      <c r="Q39" s="55">
        <v>1</v>
      </c>
      <c r="R39" s="1609" t="s">
        <v>746</v>
      </c>
      <c r="S39" s="1608"/>
      <c r="T39" s="1625" t="s">
        <v>367</v>
      </c>
      <c r="U39" s="1626"/>
      <c r="V39" s="1626">
        <v>2</v>
      </c>
      <c r="W39" s="1626"/>
      <c r="X39" s="1611">
        <v>6</v>
      </c>
      <c r="Y39" s="1611"/>
      <c r="Z39" s="1612" t="s">
        <v>1098</v>
      </c>
      <c r="AA39" s="1611"/>
      <c r="AB39" s="111" t="s">
        <v>1100</v>
      </c>
      <c r="AC39" s="112" t="s">
        <v>1100</v>
      </c>
      <c r="AD39" s="112" t="s">
        <v>1100</v>
      </c>
      <c r="AE39" s="112" t="s">
        <v>1101</v>
      </c>
      <c r="AF39" s="112" t="s">
        <v>1102</v>
      </c>
      <c r="AG39" s="113" t="s">
        <v>1103</v>
      </c>
      <c r="AH39" s="384" t="s">
        <v>993</v>
      </c>
      <c r="AI39" s="385" t="s">
        <v>994</v>
      </c>
      <c r="AJ39" s="114" t="s">
        <v>1106</v>
      </c>
      <c r="AK39" s="113" t="s">
        <v>1107</v>
      </c>
      <c r="AL39" s="114" t="s">
        <v>1100</v>
      </c>
      <c r="AM39" s="113" t="s">
        <v>1107</v>
      </c>
      <c r="AN39" s="114" t="s">
        <v>1108</v>
      </c>
      <c r="AO39" s="113" t="s">
        <v>1108</v>
      </c>
      <c r="AP39" s="384" t="s">
        <v>993</v>
      </c>
      <c r="AQ39" s="385" t="s">
        <v>994</v>
      </c>
      <c r="AR39" s="114" t="s">
        <v>1106</v>
      </c>
      <c r="AS39" s="113" t="s">
        <v>1103</v>
      </c>
      <c r="AT39" s="114" t="s">
        <v>1100</v>
      </c>
      <c r="AU39" s="113" t="s">
        <v>1107</v>
      </c>
      <c r="AV39" s="114" t="s">
        <v>1108</v>
      </c>
      <c r="AW39" s="113" t="s">
        <v>1106</v>
      </c>
      <c r="CN39" s="56"/>
      <c r="CO39" s="56"/>
      <c r="CP39" s="56"/>
    </row>
    <row r="40" spans="1:95" s="11" customFormat="1" ht="23.25" customHeight="1">
      <c r="A40" s="1129"/>
      <c r="B40" s="1111" t="s">
        <v>106</v>
      </c>
      <c r="C40" s="1112"/>
      <c r="D40" s="1112"/>
      <c r="E40" s="1112"/>
      <c r="F40" s="1112"/>
      <c r="G40" s="1112"/>
      <c r="H40" s="1112"/>
      <c r="I40" s="1112"/>
      <c r="J40" s="1112"/>
      <c r="K40" s="1112"/>
      <c r="L40" s="1112"/>
      <c r="M40" s="1112"/>
      <c r="N40" s="1112"/>
      <c r="O40" s="1112"/>
      <c r="P40" s="1112"/>
      <c r="Q40" s="55">
        <v>2</v>
      </c>
      <c r="R40" s="1613"/>
      <c r="S40" s="1614"/>
      <c r="T40" s="1610">
        <v>2</v>
      </c>
      <c r="U40" s="1606"/>
      <c r="V40" s="1606">
        <v>7</v>
      </c>
      <c r="W40" s="1606"/>
      <c r="X40" s="1607"/>
      <c r="Y40" s="1608"/>
      <c r="Z40" s="1613"/>
      <c r="AA40" s="1614"/>
      <c r="AB40" s="111" t="s">
        <v>1100</v>
      </c>
      <c r="AC40" s="112" t="s">
        <v>1100</v>
      </c>
      <c r="AD40" s="112" t="s">
        <v>1100</v>
      </c>
      <c r="AE40" s="112" t="s">
        <v>1100</v>
      </c>
      <c r="AF40" s="112" t="s">
        <v>1105</v>
      </c>
      <c r="AG40" s="113" t="s">
        <v>1105</v>
      </c>
      <c r="AH40" s="384" t="s">
        <v>993</v>
      </c>
      <c r="AI40" s="385" t="s">
        <v>994</v>
      </c>
      <c r="AJ40" s="114" t="s">
        <v>1106</v>
      </c>
      <c r="AK40" s="113" t="s">
        <v>1109</v>
      </c>
      <c r="AL40" s="114" t="s">
        <v>1106</v>
      </c>
      <c r="AM40" s="113" t="s">
        <v>1106</v>
      </c>
      <c r="AN40" s="114" t="s">
        <v>1106</v>
      </c>
      <c r="AO40" s="113" t="s">
        <v>1106</v>
      </c>
      <c r="AP40" s="384" t="s">
        <v>993</v>
      </c>
      <c r="AQ40" s="385" t="s">
        <v>994</v>
      </c>
      <c r="AR40" s="114" t="s">
        <v>1108</v>
      </c>
      <c r="AS40" s="113" t="s">
        <v>1100</v>
      </c>
      <c r="AT40" s="114" t="s">
        <v>1106</v>
      </c>
      <c r="AU40" s="113" t="s">
        <v>1106</v>
      </c>
      <c r="AV40" s="114" t="s">
        <v>1106</v>
      </c>
      <c r="AW40" s="113" t="s">
        <v>1100</v>
      </c>
      <c r="AY40" s="1145">
        <v>15</v>
      </c>
      <c r="AZ40" s="1146"/>
      <c r="BA40" s="1147"/>
      <c r="BB40" s="945" t="s">
        <v>107</v>
      </c>
      <c r="BC40" s="946"/>
      <c r="BD40" s="946"/>
      <c r="BE40" s="946"/>
      <c r="BF40" s="946"/>
      <c r="BG40" s="946"/>
      <c r="BH40" s="946"/>
      <c r="BI40" s="946"/>
      <c r="BJ40" s="946"/>
      <c r="BK40" s="946"/>
      <c r="BL40" s="946"/>
      <c r="BM40" s="946"/>
      <c r="BN40" s="946"/>
      <c r="BO40" s="947"/>
      <c r="BP40" s="1148" t="s">
        <v>108</v>
      </c>
      <c r="BQ40" s="1149"/>
      <c r="BR40" s="1149"/>
      <c r="BS40" s="1149"/>
      <c r="BT40" s="1149"/>
      <c r="BU40" s="1149"/>
      <c r="BV40" s="1149"/>
      <c r="BW40" s="1149"/>
      <c r="BX40" s="1149"/>
      <c r="BY40" s="1149"/>
      <c r="BZ40" s="1149"/>
      <c r="CA40" s="1149"/>
      <c r="CB40" s="1149"/>
      <c r="CC40" s="1149"/>
      <c r="CD40" s="1149"/>
      <c r="CE40" s="1149"/>
      <c r="CF40" s="1149"/>
      <c r="CG40" s="1149"/>
      <c r="CH40" s="1149"/>
      <c r="CI40" s="1149"/>
      <c r="CJ40" s="1149"/>
      <c r="CK40" s="1149"/>
      <c r="CL40" s="1149"/>
      <c r="CM40" s="1149"/>
      <c r="CN40" s="1149"/>
      <c r="CO40" s="1149"/>
      <c r="CP40" s="1149"/>
      <c r="CQ40" s="1150"/>
    </row>
    <row r="41" spans="1:95" s="11" customFormat="1" ht="23.25" customHeight="1">
      <c r="A41" s="1129"/>
      <c r="B41" s="1111" t="s">
        <v>109</v>
      </c>
      <c r="C41" s="1112"/>
      <c r="D41" s="1112"/>
      <c r="E41" s="1112"/>
      <c r="F41" s="1112"/>
      <c r="G41" s="1112"/>
      <c r="H41" s="1112"/>
      <c r="I41" s="1112"/>
      <c r="J41" s="1112"/>
      <c r="K41" s="1112"/>
      <c r="L41" s="1112"/>
      <c r="M41" s="1112"/>
      <c r="N41" s="1112"/>
      <c r="O41" s="1112"/>
      <c r="P41" s="1112"/>
      <c r="Q41" s="55">
        <v>3</v>
      </c>
      <c r="R41" s="1615"/>
      <c r="S41" s="1616"/>
      <c r="T41" s="1610" t="s">
        <v>1096</v>
      </c>
      <c r="U41" s="1606"/>
      <c r="V41" s="1606">
        <v>2</v>
      </c>
      <c r="W41" s="1606"/>
      <c r="X41" s="1607">
        <v>8</v>
      </c>
      <c r="Y41" s="1608"/>
      <c r="Z41" s="1615"/>
      <c r="AA41" s="1616"/>
      <c r="AB41" s="111" t="s">
        <v>1099</v>
      </c>
      <c r="AC41" s="112" t="s">
        <v>1099</v>
      </c>
      <c r="AD41" s="112" t="s">
        <v>1099</v>
      </c>
      <c r="AE41" s="112" t="s">
        <v>1104</v>
      </c>
      <c r="AF41" s="112" t="s">
        <v>1104</v>
      </c>
      <c r="AG41" s="113" t="s">
        <v>1104</v>
      </c>
      <c r="AH41" s="384" t="s">
        <v>993</v>
      </c>
      <c r="AI41" s="385" t="s">
        <v>994</v>
      </c>
      <c r="AJ41" s="114" t="s">
        <v>1106</v>
      </c>
      <c r="AK41" s="113" t="s">
        <v>1110</v>
      </c>
      <c r="AL41" s="114" t="s">
        <v>1100</v>
      </c>
      <c r="AM41" s="113" t="s">
        <v>1102</v>
      </c>
      <c r="AN41" s="114" t="s">
        <v>1100</v>
      </c>
      <c r="AO41" s="113" t="s">
        <v>1102</v>
      </c>
      <c r="AP41" s="384" t="s">
        <v>993</v>
      </c>
      <c r="AQ41" s="385" t="s">
        <v>994</v>
      </c>
      <c r="AR41" s="114" t="s">
        <v>1108</v>
      </c>
      <c r="AS41" s="113" t="s">
        <v>1106</v>
      </c>
      <c r="AT41" s="114" t="s">
        <v>1100</v>
      </c>
      <c r="AU41" s="113" t="s">
        <v>1102</v>
      </c>
      <c r="AV41" s="114" t="s">
        <v>1100</v>
      </c>
      <c r="AW41" s="113" t="s">
        <v>1110</v>
      </c>
      <c r="AY41" s="1151" t="s">
        <v>110</v>
      </c>
      <c r="AZ41" s="1152"/>
      <c r="BA41" s="1152"/>
      <c r="BB41" s="951"/>
      <c r="BC41" s="952"/>
      <c r="BD41" s="952"/>
      <c r="BE41" s="952"/>
      <c r="BF41" s="952"/>
      <c r="BG41" s="952"/>
      <c r="BH41" s="952"/>
      <c r="BI41" s="952"/>
      <c r="BJ41" s="952"/>
      <c r="BK41" s="952"/>
      <c r="BL41" s="952"/>
      <c r="BM41" s="952"/>
      <c r="BN41" s="952"/>
      <c r="BO41" s="953"/>
      <c r="BP41" s="1144" t="s">
        <v>111</v>
      </c>
      <c r="BQ41" s="1144"/>
      <c r="BR41" s="1156" t="s">
        <v>112</v>
      </c>
      <c r="BS41" s="1157"/>
      <c r="BT41" s="1144" t="s">
        <v>113</v>
      </c>
      <c r="BU41" s="1144"/>
      <c r="BV41" s="1144" t="s">
        <v>114</v>
      </c>
      <c r="BW41" s="1144"/>
      <c r="BX41" s="1144" t="s">
        <v>115</v>
      </c>
      <c r="BY41" s="1144"/>
      <c r="BZ41" s="1144" t="s">
        <v>116</v>
      </c>
      <c r="CA41" s="1144"/>
      <c r="CB41" s="1144" t="s">
        <v>117</v>
      </c>
      <c r="CC41" s="1144"/>
      <c r="CD41" s="1144" t="s">
        <v>118</v>
      </c>
      <c r="CE41" s="1144"/>
      <c r="CF41" s="1142" t="s">
        <v>119</v>
      </c>
      <c r="CG41" s="1143"/>
      <c r="CH41" s="1144" t="s">
        <v>120</v>
      </c>
      <c r="CI41" s="1144"/>
      <c r="CJ41" s="1144" t="s">
        <v>121</v>
      </c>
      <c r="CK41" s="1144"/>
      <c r="CL41" s="1144" t="s">
        <v>122</v>
      </c>
      <c r="CM41" s="1144"/>
      <c r="CN41" s="1144" t="s">
        <v>123</v>
      </c>
      <c r="CO41" s="1144"/>
      <c r="CP41" s="1144" t="s">
        <v>124</v>
      </c>
      <c r="CQ41" s="1144"/>
    </row>
    <row r="42" spans="1:95" s="11" customFormat="1" ht="23.25" customHeight="1">
      <c r="A42" s="1129"/>
      <c r="B42" s="1111" t="s">
        <v>125</v>
      </c>
      <c r="C42" s="1112"/>
      <c r="D42" s="1112"/>
      <c r="E42" s="1112"/>
      <c r="F42" s="1112"/>
      <c r="G42" s="1112"/>
      <c r="H42" s="1112"/>
      <c r="I42" s="1112"/>
      <c r="J42" s="1112"/>
      <c r="K42" s="1112"/>
      <c r="L42" s="1112"/>
      <c r="M42" s="1112"/>
      <c r="N42" s="1112"/>
      <c r="O42" s="1112"/>
      <c r="P42" s="1112"/>
      <c r="Q42" s="55">
        <v>4</v>
      </c>
      <c r="R42" s="1615"/>
      <c r="S42" s="1616"/>
      <c r="T42" s="1610"/>
      <c r="U42" s="1606"/>
      <c r="V42" s="1606"/>
      <c r="W42" s="1606"/>
      <c r="X42" s="1607"/>
      <c r="Y42" s="1608"/>
      <c r="Z42" s="1615"/>
      <c r="AA42" s="1616"/>
      <c r="AB42" s="111" t="s">
        <v>1099</v>
      </c>
      <c r="AC42" s="112" t="s">
        <v>1099</v>
      </c>
      <c r="AD42" s="112" t="s">
        <v>1104</v>
      </c>
      <c r="AE42" s="112" t="s">
        <v>1104</v>
      </c>
      <c r="AF42" s="112" t="s">
        <v>1104</v>
      </c>
      <c r="AG42" s="113" t="s">
        <v>1104</v>
      </c>
      <c r="AH42" s="384" t="s">
        <v>993</v>
      </c>
      <c r="AI42" s="385" t="s">
        <v>994</v>
      </c>
      <c r="AJ42" s="114"/>
      <c r="AK42" s="113"/>
      <c r="AL42" s="114"/>
      <c r="AM42" s="113"/>
      <c r="AN42" s="114"/>
      <c r="AO42" s="113"/>
      <c r="AP42" s="384" t="s">
        <v>993</v>
      </c>
      <c r="AQ42" s="385" t="s">
        <v>994</v>
      </c>
      <c r="AR42" s="114"/>
      <c r="AS42" s="113"/>
      <c r="AT42" s="114"/>
      <c r="AU42" s="113"/>
      <c r="AV42" s="114"/>
      <c r="AW42" s="113"/>
      <c r="AY42" s="1153"/>
      <c r="AZ42" s="1152"/>
      <c r="BA42" s="1152"/>
      <c r="BB42" s="1134" t="s">
        <v>126</v>
      </c>
      <c r="BC42" s="1135"/>
      <c r="BD42" s="1135"/>
      <c r="BE42" s="1135"/>
      <c r="BF42" s="1135"/>
      <c r="BG42" s="1135"/>
      <c r="BH42" s="1135"/>
      <c r="BI42" s="1135"/>
      <c r="BJ42" s="1135"/>
      <c r="BK42" s="1135"/>
      <c r="BL42" s="1135"/>
      <c r="BM42" s="1135"/>
      <c r="BN42" s="1135"/>
      <c r="BO42" s="1136"/>
      <c r="BP42" s="1604">
        <v>1</v>
      </c>
      <c r="BQ42" s="1605"/>
      <c r="BR42" s="1604">
        <v>1</v>
      </c>
      <c r="BS42" s="1605"/>
      <c r="BT42" s="1604">
        <v>1</v>
      </c>
      <c r="BU42" s="1605"/>
      <c r="BV42" s="1603"/>
      <c r="BW42" s="1603"/>
      <c r="BX42" s="1604">
        <v>1</v>
      </c>
      <c r="BY42" s="1605"/>
      <c r="BZ42" s="1604">
        <v>1</v>
      </c>
      <c r="CA42" s="1605"/>
      <c r="CB42" s="1603"/>
      <c r="CC42" s="1603"/>
      <c r="CD42" s="1603"/>
      <c r="CE42" s="1603"/>
      <c r="CF42" s="1603"/>
      <c r="CG42" s="1603"/>
      <c r="CH42" s="1603"/>
      <c r="CI42" s="1603"/>
      <c r="CJ42" s="1603"/>
      <c r="CK42" s="1603"/>
      <c r="CL42" s="1604">
        <v>1</v>
      </c>
      <c r="CM42" s="1605"/>
      <c r="CN42" s="1604">
        <v>1</v>
      </c>
      <c r="CO42" s="1605"/>
      <c r="CP42" s="1604">
        <v>1</v>
      </c>
      <c r="CQ42" s="1605"/>
    </row>
    <row r="43" spans="1:95" s="11" customFormat="1" ht="23.25" customHeight="1">
      <c r="A43" s="1129"/>
      <c r="B43" s="1140" t="s">
        <v>127</v>
      </c>
      <c r="C43" s="1141"/>
      <c r="D43" s="1141"/>
      <c r="E43" s="1141"/>
      <c r="F43" s="1141"/>
      <c r="G43" s="1141"/>
      <c r="H43" s="1141"/>
      <c r="I43" s="1141"/>
      <c r="J43" s="1141"/>
      <c r="K43" s="1141"/>
      <c r="L43" s="1141"/>
      <c r="M43" s="1141"/>
      <c r="N43" s="1141"/>
      <c r="O43" s="1141"/>
      <c r="P43" s="1141"/>
      <c r="Q43" s="58">
        <v>5</v>
      </c>
      <c r="R43" s="1617"/>
      <c r="S43" s="1618"/>
      <c r="T43" s="1610" t="s">
        <v>1097</v>
      </c>
      <c r="U43" s="1606"/>
      <c r="V43" s="1606">
        <v>2</v>
      </c>
      <c r="W43" s="1606"/>
      <c r="X43" s="1607">
        <v>6</v>
      </c>
      <c r="Y43" s="1608"/>
      <c r="Z43" s="1617"/>
      <c r="AA43" s="1618"/>
      <c r="AB43" s="134"/>
      <c r="AC43" s="135"/>
      <c r="AD43" s="135"/>
      <c r="AE43" s="135"/>
      <c r="AF43" s="135"/>
      <c r="AG43" s="136"/>
      <c r="AH43" s="384" t="s">
        <v>993</v>
      </c>
      <c r="AI43" s="385" t="s">
        <v>994</v>
      </c>
      <c r="AJ43" s="137" t="s">
        <v>1106</v>
      </c>
      <c r="AK43" s="136" t="s">
        <v>1109</v>
      </c>
      <c r="AL43" s="137" t="s">
        <v>1100</v>
      </c>
      <c r="AM43" s="136" t="s">
        <v>1111</v>
      </c>
      <c r="AN43" s="137" t="s">
        <v>1111</v>
      </c>
      <c r="AO43" s="136" t="s">
        <v>1100</v>
      </c>
      <c r="AP43" s="384" t="s">
        <v>993</v>
      </c>
      <c r="AQ43" s="385" t="s">
        <v>994</v>
      </c>
      <c r="AR43" s="137" t="s">
        <v>1108</v>
      </c>
      <c r="AS43" s="136" t="s">
        <v>1100</v>
      </c>
      <c r="AT43" s="137" t="s">
        <v>1100</v>
      </c>
      <c r="AU43" s="136" t="s">
        <v>1111</v>
      </c>
      <c r="AV43" s="137" t="s">
        <v>1108</v>
      </c>
      <c r="AW43" s="136" t="s">
        <v>1103</v>
      </c>
      <c r="AY43" s="1153"/>
      <c r="AZ43" s="1152"/>
      <c r="BA43" s="1152"/>
      <c r="BB43" s="1134" t="s">
        <v>128</v>
      </c>
      <c r="BC43" s="1135"/>
      <c r="BD43" s="1135"/>
      <c r="BE43" s="1135"/>
      <c r="BF43" s="1135"/>
      <c r="BG43" s="1135"/>
      <c r="BH43" s="1135"/>
      <c r="BI43" s="1135"/>
      <c r="BJ43" s="1135"/>
      <c r="BK43" s="1135"/>
      <c r="BL43" s="1135"/>
      <c r="BM43" s="1135"/>
      <c r="BN43" s="1135"/>
      <c r="BO43" s="1136"/>
      <c r="BP43" s="1604">
        <v>1</v>
      </c>
      <c r="BQ43" s="1605"/>
      <c r="BR43" s="1604">
        <v>1</v>
      </c>
      <c r="BS43" s="1605"/>
      <c r="BT43" s="1604">
        <v>1</v>
      </c>
      <c r="BU43" s="1605"/>
      <c r="BV43" s="1603"/>
      <c r="BW43" s="1603"/>
      <c r="BX43" s="1604"/>
      <c r="BY43" s="1605"/>
      <c r="BZ43" s="1604"/>
      <c r="CA43" s="1605"/>
      <c r="CB43" s="1603"/>
      <c r="CC43" s="1603"/>
      <c r="CD43" s="1603"/>
      <c r="CE43" s="1603"/>
      <c r="CF43" s="1603"/>
      <c r="CG43" s="1603"/>
      <c r="CH43" s="1603"/>
      <c r="CI43" s="1603"/>
      <c r="CJ43" s="1603"/>
      <c r="CK43" s="1603"/>
      <c r="CL43" s="1604">
        <v>1</v>
      </c>
      <c r="CM43" s="1605"/>
      <c r="CN43" s="1604">
        <v>1</v>
      </c>
      <c r="CO43" s="1605"/>
      <c r="CP43" s="1604">
        <v>1</v>
      </c>
      <c r="CQ43" s="1605"/>
    </row>
    <row r="44" spans="1:95" s="11" customFormat="1" ht="23.25" customHeight="1">
      <c r="A44" s="1130"/>
      <c r="B44" s="1140" t="s">
        <v>129</v>
      </c>
      <c r="C44" s="1141"/>
      <c r="D44" s="1141"/>
      <c r="E44" s="1141"/>
      <c r="F44" s="1141"/>
      <c r="G44" s="1141"/>
      <c r="H44" s="1141"/>
      <c r="I44" s="1141"/>
      <c r="J44" s="1141"/>
      <c r="K44" s="1141"/>
      <c r="L44" s="1141"/>
      <c r="M44" s="1141"/>
      <c r="N44" s="1141"/>
      <c r="O44" s="1141"/>
      <c r="P44" s="1141"/>
      <c r="Q44" s="55">
        <v>6</v>
      </c>
      <c r="R44" s="1609">
        <v>1</v>
      </c>
      <c r="S44" s="1608"/>
      <c r="T44" s="1610" t="s">
        <v>1098</v>
      </c>
      <c r="U44" s="1606"/>
      <c r="V44" s="1606"/>
      <c r="W44" s="1606"/>
      <c r="X44" s="1607"/>
      <c r="Y44" s="1608"/>
      <c r="Z44" s="1609"/>
      <c r="AA44" s="1608"/>
      <c r="AB44" s="111" t="s">
        <v>1099</v>
      </c>
      <c r="AC44" s="112" t="s">
        <v>1099</v>
      </c>
      <c r="AD44" s="112" t="s">
        <v>1099</v>
      </c>
      <c r="AE44" s="112" t="s">
        <v>1099</v>
      </c>
      <c r="AF44" s="112" t="s">
        <v>1104</v>
      </c>
      <c r="AG44" s="113" t="s">
        <v>1104</v>
      </c>
      <c r="AH44" s="384" t="s">
        <v>993</v>
      </c>
      <c r="AI44" s="385" t="s">
        <v>994</v>
      </c>
      <c r="AJ44" s="114" t="s">
        <v>1106</v>
      </c>
      <c r="AK44" s="113" t="s">
        <v>1109</v>
      </c>
      <c r="AL44" s="114" t="s">
        <v>1100</v>
      </c>
      <c r="AM44" s="113" t="s">
        <v>1107</v>
      </c>
      <c r="AN44" s="114" t="s">
        <v>1100</v>
      </c>
      <c r="AO44" s="113" t="s">
        <v>1106</v>
      </c>
      <c r="AP44" s="384" t="s">
        <v>993</v>
      </c>
      <c r="AQ44" s="385" t="s">
        <v>994</v>
      </c>
      <c r="AR44" s="114" t="s">
        <v>1108</v>
      </c>
      <c r="AS44" s="113" t="s">
        <v>1100</v>
      </c>
      <c r="AT44" s="114" t="s">
        <v>1100</v>
      </c>
      <c r="AU44" s="113" t="s">
        <v>1111</v>
      </c>
      <c r="AV44" s="114" t="s">
        <v>1111</v>
      </c>
      <c r="AW44" s="113" t="s">
        <v>1106</v>
      </c>
      <c r="AY44" s="1153"/>
      <c r="AZ44" s="1152"/>
      <c r="BA44" s="1152"/>
      <c r="BB44" s="1159" t="s">
        <v>130</v>
      </c>
      <c r="BC44" s="1160"/>
      <c r="BD44" s="1160"/>
      <c r="BE44" s="1160"/>
      <c r="BF44" s="1160"/>
      <c r="BG44" s="1160"/>
      <c r="BH44" s="1160"/>
      <c r="BI44" s="1160"/>
      <c r="BJ44" s="1160"/>
      <c r="BK44" s="1160"/>
      <c r="BL44" s="1160"/>
      <c r="BM44" s="1160"/>
      <c r="BN44" s="1160"/>
      <c r="BO44" s="1161"/>
      <c r="BP44" s="1604">
        <v>1</v>
      </c>
      <c r="BQ44" s="1605"/>
      <c r="BR44" s="1604">
        <v>1</v>
      </c>
      <c r="BS44" s="1605"/>
      <c r="BT44" s="1604">
        <v>1</v>
      </c>
      <c r="BU44" s="1605"/>
      <c r="BV44" s="1603"/>
      <c r="BW44" s="1603"/>
      <c r="BX44" s="1604">
        <v>1</v>
      </c>
      <c r="BY44" s="1605"/>
      <c r="BZ44" s="1604">
        <v>1</v>
      </c>
      <c r="CA44" s="1605"/>
      <c r="CB44" s="1603"/>
      <c r="CC44" s="1603"/>
      <c r="CD44" s="1603"/>
      <c r="CE44" s="1603"/>
      <c r="CF44" s="1603"/>
      <c r="CG44" s="1603"/>
      <c r="CH44" s="1603"/>
      <c r="CI44" s="1603"/>
      <c r="CJ44" s="1603"/>
      <c r="CK44" s="1603"/>
      <c r="CL44" s="1604">
        <v>1</v>
      </c>
      <c r="CM44" s="1605"/>
      <c r="CN44" s="1604">
        <v>1</v>
      </c>
      <c r="CO44" s="1605"/>
      <c r="CP44" s="1604">
        <v>1</v>
      </c>
      <c r="CQ44" s="1605"/>
    </row>
    <row r="45" spans="1:95" s="11" customFormat="1" ht="23.25" customHeight="1" thickBot="1">
      <c r="AY45" s="1153"/>
      <c r="AZ45" s="1152"/>
      <c r="BA45" s="1152"/>
      <c r="BB45" s="1179" t="s">
        <v>131</v>
      </c>
      <c r="BC45" s="1180"/>
      <c r="BD45" s="1180"/>
      <c r="BE45" s="1180"/>
      <c r="BF45" s="1180"/>
      <c r="BG45" s="1180"/>
      <c r="BH45" s="1180"/>
      <c r="BI45" s="1180"/>
      <c r="BJ45" s="1180"/>
      <c r="BK45" s="1180"/>
      <c r="BL45" s="1180"/>
      <c r="BM45" s="1180"/>
      <c r="BN45" s="1180"/>
      <c r="BO45" s="1181"/>
      <c r="BP45" s="1595"/>
      <c r="BQ45" s="1595"/>
      <c r="BR45" s="1601"/>
      <c r="BS45" s="1602"/>
      <c r="BT45" s="1595"/>
      <c r="BU45" s="1595"/>
      <c r="BV45" s="1595"/>
      <c r="BW45" s="1595"/>
      <c r="BX45" s="1595"/>
      <c r="BY45" s="1595"/>
      <c r="BZ45" s="1595"/>
      <c r="CA45" s="1595"/>
      <c r="CB45" s="1595"/>
      <c r="CC45" s="1595"/>
      <c r="CD45" s="1595"/>
      <c r="CE45" s="1595"/>
      <c r="CF45" s="1595"/>
      <c r="CG45" s="1595"/>
      <c r="CH45" s="1595"/>
      <c r="CI45" s="1595"/>
      <c r="CJ45" s="1595"/>
      <c r="CK45" s="1595"/>
      <c r="CL45" s="1595"/>
      <c r="CM45" s="1595"/>
      <c r="CN45" s="1596"/>
      <c r="CO45" s="1596"/>
      <c r="CP45" s="1596"/>
      <c r="CQ45" s="1596"/>
    </row>
    <row r="46" spans="1:95" s="11" customFormat="1" ht="23.25" customHeight="1" thickTop="1">
      <c r="A46" s="1164" t="s">
        <v>132</v>
      </c>
      <c r="B46" s="1165"/>
      <c r="C46" s="1165"/>
      <c r="D46" s="1165"/>
      <c r="E46" s="1165"/>
      <c r="F46" s="1165"/>
      <c r="G46" s="1165"/>
      <c r="H46" s="1165"/>
      <c r="I46" s="1165"/>
      <c r="J46" s="1165"/>
      <c r="K46" s="1165"/>
      <c r="L46" s="1165"/>
      <c r="M46" s="1165"/>
      <c r="N46" s="1165"/>
      <c r="O46" s="1165"/>
      <c r="P46" s="1165"/>
      <c r="Q46" s="1165"/>
      <c r="R46" s="1165"/>
      <c r="S46" s="1165"/>
      <c r="T46" s="1165"/>
      <c r="U46" s="1165"/>
      <c r="V46" s="1166"/>
      <c r="Y46" s="1102" t="s">
        <v>133</v>
      </c>
      <c r="Z46" s="1102"/>
      <c r="AA46" s="1102"/>
      <c r="AB46" s="1102"/>
      <c r="AC46" s="1102"/>
      <c r="AD46" s="1102"/>
      <c r="AE46" s="1102"/>
      <c r="AF46" s="1102"/>
      <c r="AG46" s="1102"/>
      <c r="AJ46" s="1167" t="s">
        <v>134</v>
      </c>
      <c r="AK46" s="1102"/>
      <c r="AL46" s="1102"/>
      <c r="AM46" s="1102"/>
      <c r="AN46" s="1168" t="s">
        <v>135</v>
      </c>
      <c r="AO46" s="1168"/>
      <c r="AP46" s="372"/>
      <c r="AQ46" s="138"/>
      <c r="AR46" s="133"/>
      <c r="AT46" s="62"/>
      <c r="AU46" s="62"/>
      <c r="AY46" s="1153"/>
      <c r="AZ46" s="1152"/>
      <c r="BA46" s="1152"/>
      <c r="BB46" s="1169" t="s">
        <v>136</v>
      </c>
      <c r="BC46" s="1170"/>
      <c r="BD46" s="1170"/>
      <c r="BE46" s="1170"/>
      <c r="BF46" s="1170"/>
      <c r="BG46" s="1170"/>
      <c r="BH46" s="1170"/>
      <c r="BI46" s="1170"/>
      <c r="BJ46" s="1170"/>
      <c r="BK46" s="1170"/>
      <c r="BL46" s="1170"/>
      <c r="BM46" s="1170"/>
      <c r="BN46" s="1170"/>
      <c r="BO46" s="1171"/>
      <c r="BP46" s="1176" t="s">
        <v>111</v>
      </c>
      <c r="BQ46" s="1176"/>
      <c r="BR46" s="1177" t="s">
        <v>112</v>
      </c>
      <c r="BS46" s="1178"/>
      <c r="BT46" s="1176" t="s">
        <v>113</v>
      </c>
      <c r="BU46" s="1176"/>
      <c r="BV46" s="1176" t="s">
        <v>114</v>
      </c>
      <c r="BW46" s="1176"/>
      <c r="BX46" s="1176" t="s">
        <v>115</v>
      </c>
      <c r="BY46" s="1176"/>
      <c r="BZ46" s="1176" t="s">
        <v>116</v>
      </c>
      <c r="CA46" s="1176"/>
      <c r="CB46" s="1176" t="s">
        <v>117</v>
      </c>
      <c r="CC46" s="1176"/>
      <c r="CD46" s="1176" t="s">
        <v>118</v>
      </c>
      <c r="CE46" s="1176"/>
      <c r="CF46" s="1199" t="s">
        <v>119</v>
      </c>
      <c r="CG46" s="1200"/>
      <c r="CH46" s="1176" t="s">
        <v>120</v>
      </c>
      <c r="CI46" s="1176"/>
      <c r="CJ46" s="1176" t="s">
        <v>121</v>
      </c>
      <c r="CK46" s="1176"/>
      <c r="CL46" s="1176" t="s">
        <v>122</v>
      </c>
      <c r="CM46" s="1176"/>
      <c r="CN46" s="1176" t="s">
        <v>123</v>
      </c>
      <c r="CO46" s="1176"/>
      <c r="CP46" s="1176" t="s">
        <v>124</v>
      </c>
      <c r="CQ46" s="1201"/>
    </row>
    <row r="47" spans="1:95" s="11" customFormat="1" ht="23.25" customHeight="1" thickBot="1">
      <c r="A47" s="1184" t="s">
        <v>107</v>
      </c>
      <c r="B47" s="1184"/>
      <c r="C47" s="1184"/>
      <c r="D47" s="1184"/>
      <c r="E47" s="1184"/>
      <c r="F47" s="1184"/>
      <c r="G47" s="1184"/>
      <c r="H47" s="1187" t="s">
        <v>137</v>
      </c>
      <c r="I47" s="1187"/>
      <c r="J47" s="1189" t="s">
        <v>138</v>
      </c>
      <c r="K47" s="1190"/>
      <c r="L47" s="1190"/>
      <c r="M47" s="1190"/>
      <c r="N47" s="1583" t="s">
        <v>139</v>
      </c>
      <c r="O47" s="1583"/>
      <c r="P47" s="1583"/>
      <c r="Q47" s="1583"/>
      <c r="R47" s="1583"/>
      <c r="S47" s="1583"/>
      <c r="T47" s="1584"/>
      <c r="U47" s="1070" t="s">
        <v>140</v>
      </c>
      <c r="V47" s="1071"/>
      <c r="W47" s="63"/>
      <c r="X47" s="64"/>
      <c r="Y47" s="1102" t="s">
        <v>141</v>
      </c>
      <c r="Z47" s="1102"/>
      <c r="AA47" s="1102"/>
      <c r="AB47" s="1102"/>
      <c r="AC47" s="1102"/>
      <c r="AD47" s="1102"/>
      <c r="AE47" s="1102"/>
      <c r="AF47" s="1102"/>
      <c r="AG47" s="139"/>
      <c r="AJ47" s="1102"/>
      <c r="AK47" s="1102"/>
      <c r="AL47" s="1102"/>
      <c r="AM47" s="1102"/>
      <c r="AN47" s="1168" t="s">
        <v>142</v>
      </c>
      <c r="AO47" s="1168"/>
      <c r="AP47" s="372"/>
      <c r="AQ47" s="138"/>
      <c r="AR47" s="133"/>
      <c r="AT47" s="62"/>
      <c r="AU47" s="62"/>
      <c r="AY47" s="1153"/>
      <c r="AZ47" s="1152"/>
      <c r="BA47" s="1152"/>
      <c r="BB47" s="1172"/>
      <c r="BC47" s="949"/>
      <c r="BD47" s="949"/>
      <c r="BE47" s="949"/>
      <c r="BF47" s="949"/>
      <c r="BG47" s="949"/>
      <c r="BH47" s="949"/>
      <c r="BI47" s="949"/>
      <c r="BJ47" s="949"/>
      <c r="BK47" s="949"/>
      <c r="BL47" s="949"/>
      <c r="BM47" s="949"/>
      <c r="BN47" s="949"/>
      <c r="BO47" s="950"/>
      <c r="BP47" s="1585">
        <v>1</v>
      </c>
      <c r="BQ47" s="1585"/>
      <c r="BR47" s="1586">
        <v>1</v>
      </c>
      <c r="BS47" s="1587"/>
      <c r="BT47" s="1585">
        <v>1</v>
      </c>
      <c r="BU47" s="1585"/>
      <c r="BV47" s="1585"/>
      <c r="BW47" s="1585"/>
      <c r="BX47" s="1585">
        <v>1</v>
      </c>
      <c r="BY47" s="1585"/>
      <c r="BZ47" s="1585">
        <v>1</v>
      </c>
      <c r="CA47" s="1585"/>
      <c r="CB47" s="1585"/>
      <c r="CC47" s="1585"/>
      <c r="CD47" s="1585"/>
      <c r="CE47" s="1585"/>
      <c r="CF47" s="1585"/>
      <c r="CG47" s="1585"/>
      <c r="CH47" s="1585"/>
      <c r="CI47" s="1585"/>
      <c r="CJ47" s="1597"/>
      <c r="CK47" s="1597"/>
      <c r="CL47" s="1597">
        <v>1</v>
      </c>
      <c r="CM47" s="1597"/>
      <c r="CN47" s="1588">
        <v>1</v>
      </c>
      <c r="CO47" s="1588"/>
      <c r="CP47" s="1588">
        <v>1</v>
      </c>
      <c r="CQ47" s="1589"/>
    </row>
    <row r="48" spans="1:95" s="11" customFormat="1" ht="23.25" customHeight="1" thickTop="1">
      <c r="A48" s="1185"/>
      <c r="B48" s="1185"/>
      <c r="C48" s="1185"/>
      <c r="D48" s="1185"/>
      <c r="E48" s="1185"/>
      <c r="F48" s="1185"/>
      <c r="G48" s="1185"/>
      <c r="H48" s="1188"/>
      <c r="I48" s="1188"/>
      <c r="J48" s="1191"/>
      <c r="K48" s="1192"/>
      <c r="L48" s="1192"/>
      <c r="M48" s="1192"/>
      <c r="N48" s="1581"/>
      <c r="O48" s="1581"/>
      <c r="P48" s="1581"/>
      <c r="Q48" s="1581"/>
      <c r="R48" s="1581"/>
      <c r="S48" s="1581"/>
      <c r="T48" s="1582"/>
      <c r="U48" s="1072"/>
      <c r="V48" s="1073"/>
      <c r="W48" s="1590"/>
      <c r="X48" s="65"/>
      <c r="Y48" s="1102" t="s">
        <v>143</v>
      </c>
      <c r="Z48" s="1102"/>
      <c r="AA48" s="1102"/>
      <c r="AB48" s="1102"/>
      <c r="AC48" s="1102"/>
      <c r="AD48" s="1102"/>
      <c r="AE48" s="1102"/>
      <c r="AF48" s="1102"/>
      <c r="AG48" s="139">
        <v>1</v>
      </c>
      <c r="AJ48" s="1102"/>
      <c r="AK48" s="1102"/>
      <c r="AL48" s="1102"/>
      <c r="AM48" s="1102"/>
      <c r="AN48" s="1168" t="s">
        <v>144</v>
      </c>
      <c r="AO48" s="1168"/>
      <c r="AP48" s="372"/>
      <c r="AQ48" s="138"/>
      <c r="AR48" s="133"/>
      <c r="AT48" s="62"/>
      <c r="AU48" s="62"/>
      <c r="AY48" s="1153"/>
      <c r="AZ48" s="1152"/>
      <c r="BA48" s="1152"/>
      <c r="BB48" s="1172"/>
      <c r="BC48" s="949"/>
      <c r="BD48" s="949"/>
      <c r="BE48" s="949"/>
      <c r="BF48" s="949"/>
      <c r="BG48" s="949"/>
      <c r="BH48" s="949"/>
      <c r="BI48" s="949"/>
      <c r="BJ48" s="949"/>
      <c r="BK48" s="949"/>
      <c r="BL48" s="949"/>
      <c r="BM48" s="949"/>
      <c r="BN48" s="949"/>
      <c r="BO48" s="950"/>
      <c r="BP48" s="1206" t="s">
        <v>145</v>
      </c>
      <c r="BQ48" s="1207"/>
      <c r="BR48" s="1207"/>
      <c r="BS48" s="1207"/>
      <c r="BT48" s="1207"/>
      <c r="BU48" s="1207"/>
      <c r="BV48" s="1207"/>
      <c r="BW48" s="1207"/>
      <c r="BX48" s="1207"/>
      <c r="BY48" s="1207"/>
      <c r="BZ48" s="1207"/>
      <c r="CA48" s="1207"/>
      <c r="CB48" s="1207"/>
      <c r="CC48" s="1207"/>
      <c r="CD48" s="1207"/>
      <c r="CE48" s="1207"/>
      <c r="CF48" s="1207"/>
      <c r="CG48" s="1207"/>
      <c r="CH48" s="1207"/>
      <c r="CI48" s="1208"/>
      <c r="CJ48" s="66"/>
      <c r="CK48" s="66"/>
      <c r="CL48" s="66"/>
      <c r="CM48" s="66"/>
      <c r="CN48" s="67"/>
      <c r="CO48" s="67"/>
      <c r="CP48" s="67"/>
      <c r="CQ48" s="67"/>
    </row>
    <row r="49" spans="1:93" s="11" customFormat="1" ht="23.25" customHeight="1">
      <c r="A49" s="1185"/>
      <c r="B49" s="1185"/>
      <c r="C49" s="1185"/>
      <c r="D49" s="1185"/>
      <c r="E49" s="1185"/>
      <c r="F49" s="1185"/>
      <c r="G49" s="1185"/>
      <c r="H49" s="1188"/>
      <c r="I49" s="1188"/>
      <c r="J49" s="1191" t="s">
        <v>146</v>
      </c>
      <c r="K49" s="1192"/>
      <c r="L49" s="1192"/>
      <c r="M49" s="1192"/>
      <c r="N49" s="1581" t="s">
        <v>147</v>
      </c>
      <c r="O49" s="1581"/>
      <c r="P49" s="1581"/>
      <c r="Q49" s="1581"/>
      <c r="R49" s="1581"/>
      <c r="S49" s="1581"/>
      <c r="T49" s="1582"/>
      <c r="U49" s="1072"/>
      <c r="V49" s="1073"/>
      <c r="W49" s="1590"/>
      <c r="X49" s="65"/>
      <c r="Y49" s="1102" t="s">
        <v>380</v>
      </c>
      <c r="Z49" s="1102"/>
      <c r="AA49" s="1102"/>
      <c r="AB49" s="1102"/>
      <c r="AC49" s="1102"/>
      <c r="AD49" s="1102"/>
      <c r="AE49" s="1102"/>
      <c r="AF49" s="1102"/>
      <c r="AG49" s="139">
        <v>1</v>
      </c>
      <c r="AJ49" s="1209" t="s">
        <v>149</v>
      </c>
      <c r="AK49" s="1168"/>
      <c r="AL49" s="1168"/>
      <c r="AM49" s="1168"/>
      <c r="AN49" s="1168" t="s">
        <v>135</v>
      </c>
      <c r="AO49" s="1168"/>
      <c r="AP49" s="372"/>
      <c r="AQ49" s="138"/>
      <c r="AR49" s="133"/>
      <c r="AT49" s="62"/>
      <c r="AU49" s="62"/>
      <c r="AY49" s="1153"/>
      <c r="AZ49" s="1152"/>
      <c r="BA49" s="1152"/>
      <c r="BB49" s="1172"/>
      <c r="BC49" s="949"/>
      <c r="BD49" s="949"/>
      <c r="BE49" s="949"/>
      <c r="BF49" s="949"/>
      <c r="BG49" s="949"/>
      <c r="BH49" s="949"/>
      <c r="BI49" s="949"/>
      <c r="BJ49" s="949"/>
      <c r="BK49" s="949"/>
      <c r="BL49" s="949"/>
      <c r="BM49" s="949"/>
      <c r="BN49" s="949"/>
      <c r="BO49" s="950"/>
      <c r="BP49" s="1218" t="s">
        <v>150</v>
      </c>
      <c r="BQ49" s="1218"/>
      <c r="BR49" s="1219" t="s">
        <v>151</v>
      </c>
      <c r="BS49" s="1223"/>
      <c r="BT49" s="1218" t="s">
        <v>152</v>
      </c>
      <c r="BU49" s="1218"/>
      <c r="BV49" s="1218" t="s">
        <v>153</v>
      </c>
      <c r="BW49" s="1218"/>
      <c r="BX49" s="1218" t="s">
        <v>154</v>
      </c>
      <c r="BY49" s="1218"/>
      <c r="BZ49" s="1218" t="s">
        <v>117</v>
      </c>
      <c r="CA49" s="1218"/>
      <c r="CB49" s="1218" t="s">
        <v>155</v>
      </c>
      <c r="CC49" s="1218"/>
      <c r="CD49" s="1218" t="s">
        <v>156</v>
      </c>
      <c r="CE49" s="1219"/>
      <c r="CF49" s="1218" t="s">
        <v>157</v>
      </c>
      <c r="CG49" s="1218"/>
      <c r="CH49" s="1218" t="s">
        <v>123</v>
      </c>
      <c r="CI49" s="1220"/>
      <c r="CJ49" s="10"/>
      <c r="CK49" s="10"/>
      <c r="CL49" s="10"/>
      <c r="CM49" s="10"/>
      <c r="CN49" s="10"/>
      <c r="CO49" s="10"/>
    </row>
    <row r="50" spans="1:93" s="11" customFormat="1" ht="23.25" customHeight="1" thickBot="1">
      <c r="A50" s="1186"/>
      <c r="B50" s="1186"/>
      <c r="C50" s="1186"/>
      <c r="D50" s="1186"/>
      <c r="E50" s="1186"/>
      <c r="F50" s="1186"/>
      <c r="G50" s="1186"/>
      <c r="H50" s="1188"/>
      <c r="I50" s="1188"/>
      <c r="J50" s="1195"/>
      <c r="K50" s="1196"/>
      <c r="L50" s="1196"/>
      <c r="M50" s="1196"/>
      <c r="N50" s="1581"/>
      <c r="O50" s="1581"/>
      <c r="P50" s="1581"/>
      <c r="Q50" s="1581"/>
      <c r="R50" s="1581"/>
      <c r="S50" s="1581"/>
      <c r="T50" s="1582"/>
      <c r="U50" s="1072"/>
      <c r="V50" s="1073"/>
      <c r="W50" s="68"/>
      <c r="X50" s="57"/>
      <c r="Y50" s="1102" t="s">
        <v>158</v>
      </c>
      <c r="Z50" s="1102"/>
      <c r="AA50" s="1102"/>
      <c r="AB50" s="1102"/>
      <c r="AC50" s="1102"/>
      <c r="AD50" s="1102"/>
      <c r="AE50" s="1102"/>
      <c r="AF50" s="1102"/>
      <c r="AG50" s="139">
        <v>6</v>
      </c>
      <c r="AJ50" s="1168"/>
      <c r="AK50" s="1168"/>
      <c r="AL50" s="1168"/>
      <c r="AM50" s="1168"/>
      <c r="AN50" s="1168" t="s">
        <v>142</v>
      </c>
      <c r="AO50" s="1168"/>
      <c r="AP50" s="372"/>
      <c r="AQ50" s="138"/>
      <c r="AR50" s="133"/>
      <c r="AT50" s="62"/>
      <c r="AU50" s="62"/>
      <c r="AY50" s="1153"/>
      <c r="AZ50" s="1152"/>
      <c r="BA50" s="1152"/>
      <c r="BB50" s="1173"/>
      <c r="BC50" s="1174"/>
      <c r="BD50" s="1174"/>
      <c r="BE50" s="1174"/>
      <c r="BF50" s="1174"/>
      <c r="BG50" s="1174"/>
      <c r="BH50" s="1174"/>
      <c r="BI50" s="1174"/>
      <c r="BJ50" s="1174"/>
      <c r="BK50" s="1174"/>
      <c r="BL50" s="1174"/>
      <c r="BM50" s="1174"/>
      <c r="BN50" s="1174"/>
      <c r="BO50" s="1175"/>
      <c r="BP50" s="1591">
        <v>1</v>
      </c>
      <c r="BQ50" s="1592"/>
      <c r="BR50" s="1593"/>
      <c r="BS50" s="1594"/>
      <c r="BT50" s="1591">
        <v>1</v>
      </c>
      <c r="BU50" s="1592"/>
      <c r="BV50" s="1591"/>
      <c r="BW50" s="1592"/>
      <c r="BX50" s="1591">
        <v>1</v>
      </c>
      <c r="BY50" s="1592"/>
      <c r="BZ50" s="1591"/>
      <c r="CA50" s="1592"/>
      <c r="CB50" s="1591"/>
      <c r="CC50" s="1592"/>
      <c r="CD50" s="1598"/>
      <c r="CE50" s="1591"/>
      <c r="CF50" s="1599">
        <v>1</v>
      </c>
      <c r="CG50" s="1599"/>
      <c r="CH50" s="1599">
        <v>1</v>
      </c>
      <c r="CI50" s="1600"/>
      <c r="CJ50" s="10"/>
      <c r="CK50" s="10"/>
      <c r="CL50" s="10"/>
      <c r="CM50" s="10"/>
      <c r="CN50" s="10"/>
      <c r="CO50" s="10"/>
    </row>
    <row r="51" spans="1:93" s="11" customFormat="1" ht="23.25" customHeight="1" thickTop="1">
      <c r="A51" s="69">
        <v>1</v>
      </c>
      <c r="B51" s="1233" t="s">
        <v>159</v>
      </c>
      <c r="C51" s="1234"/>
      <c r="D51" s="1234"/>
      <c r="E51" s="1234"/>
      <c r="F51" s="1234"/>
      <c r="G51" s="1235"/>
      <c r="H51" s="1561">
        <v>1</v>
      </c>
      <c r="I51" s="1562"/>
      <c r="J51" s="1563"/>
      <c r="K51" s="1564"/>
      <c r="L51" s="1564"/>
      <c r="M51" s="1564"/>
      <c r="N51" s="1564"/>
      <c r="O51" s="1564"/>
      <c r="P51" s="1564"/>
      <c r="Q51" s="1564"/>
      <c r="R51" s="1564"/>
      <c r="S51" s="1565"/>
      <c r="T51" s="182">
        <v>1</v>
      </c>
      <c r="U51" s="140">
        <v>3</v>
      </c>
      <c r="V51" s="141">
        <v>8</v>
      </c>
      <c r="W51" s="57"/>
      <c r="X51" s="57"/>
      <c r="Y51" s="57"/>
      <c r="AJ51" s="1168" t="s">
        <v>160</v>
      </c>
      <c r="AK51" s="1168"/>
      <c r="AL51" s="1168"/>
      <c r="AM51" s="1168"/>
      <c r="AN51" s="1168"/>
      <c r="AO51" s="1168"/>
      <c r="AP51" s="142"/>
      <c r="AQ51" s="138"/>
      <c r="AR51" s="133"/>
      <c r="AT51" s="62"/>
      <c r="AU51" s="62"/>
      <c r="AY51" s="1154"/>
      <c r="AZ51" s="1155"/>
      <c r="BA51" s="1155"/>
      <c r="BB51" s="1252" t="s">
        <v>161</v>
      </c>
      <c r="BC51" s="1253"/>
      <c r="BD51" s="1253"/>
      <c r="BE51" s="1253"/>
      <c r="BF51" s="1253"/>
      <c r="BG51" s="1253"/>
      <c r="BH51" s="1253"/>
      <c r="BI51" s="1253"/>
      <c r="BJ51" s="1253"/>
      <c r="BK51" s="1253"/>
      <c r="BL51" s="1253"/>
      <c r="BM51" s="1253"/>
      <c r="BN51" s="1253"/>
      <c r="BO51" s="1254"/>
      <c r="BP51" s="1558">
        <v>1</v>
      </c>
      <c r="BQ51" s="1559"/>
      <c r="BR51" s="1558"/>
      <c r="BS51" s="1559"/>
      <c r="BT51" s="1560">
        <v>1</v>
      </c>
      <c r="BU51" s="1559"/>
      <c r="BV51" s="1560"/>
      <c r="BW51" s="1559"/>
      <c r="BX51" s="1560">
        <v>1</v>
      </c>
      <c r="BY51" s="1559"/>
      <c r="BZ51" s="1560"/>
      <c r="CA51" s="1559"/>
      <c r="CB51" s="1560"/>
      <c r="CC51" s="1559"/>
      <c r="CD51" s="1560"/>
      <c r="CE51" s="1559"/>
      <c r="CF51" s="1560">
        <v>1</v>
      </c>
      <c r="CG51" s="1559"/>
      <c r="CH51" s="1560">
        <v>1</v>
      </c>
      <c r="CI51" s="1559"/>
      <c r="CJ51" s="10"/>
      <c r="CK51" s="10"/>
      <c r="CL51" s="10"/>
      <c r="CM51" s="10"/>
      <c r="CN51" s="10"/>
      <c r="CO51" s="10"/>
    </row>
    <row r="52" spans="1:93" s="11" customFormat="1" ht="23.25" customHeight="1">
      <c r="A52" s="69">
        <v>2</v>
      </c>
      <c r="B52" s="1233" t="s">
        <v>162</v>
      </c>
      <c r="C52" s="1234"/>
      <c r="D52" s="1234"/>
      <c r="E52" s="1234"/>
      <c r="F52" s="1234"/>
      <c r="G52" s="1235"/>
      <c r="H52" s="1556">
        <v>1</v>
      </c>
      <c r="I52" s="1557"/>
      <c r="J52" s="1566"/>
      <c r="K52" s="1567"/>
      <c r="L52" s="1567"/>
      <c r="M52" s="1567"/>
      <c r="N52" s="1567"/>
      <c r="O52" s="1567"/>
      <c r="P52" s="1567"/>
      <c r="Q52" s="1567"/>
      <c r="R52" s="1567"/>
      <c r="S52" s="1568"/>
      <c r="T52" s="143">
        <v>1</v>
      </c>
      <c r="U52" s="144">
        <v>3</v>
      </c>
      <c r="V52" s="145">
        <v>8</v>
      </c>
      <c r="W52" s="57"/>
      <c r="X52" s="57"/>
      <c r="Y52" s="1236">
        <v>18</v>
      </c>
      <c r="Z52" s="1237"/>
      <c r="AA52" s="1238" t="s">
        <v>163</v>
      </c>
      <c r="AB52" s="1238"/>
      <c r="AC52" s="1238"/>
      <c r="AD52" s="1238"/>
      <c r="AE52" s="1238"/>
      <c r="AF52" s="1238"/>
      <c r="AG52" s="1239"/>
      <c r="AJ52" s="1168" t="s">
        <v>164</v>
      </c>
      <c r="AK52" s="1168"/>
      <c r="AL52" s="1168"/>
      <c r="AM52" s="1168"/>
      <c r="AN52" s="1168"/>
      <c r="AO52" s="1168"/>
      <c r="AP52" s="142"/>
      <c r="AQ52" s="138"/>
      <c r="AR52" s="133"/>
      <c r="AT52" s="62"/>
      <c r="AU52" s="62"/>
    </row>
    <row r="53" spans="1:93" s="11" customFormat="1" ht="23.25" customHeight="1" thickBot="1">
      <c r="A53" s="69">
        <v>3</v>
      </c>
      <c r="B53" s="1233" t="s">
        <v>165</v>
      </c>
      <c r="C53" s="1234"/>
      <c r="D53" s="1234"/>
      <c r="E53" s="1234"/>
      <c r="F53" s="1234"/>
      <c r="G53" s="1235"/>
      <c r="H53" s="1556">
        <v>1</v>
      </c>
      <c r="I53" s="1557"/>
      <c r="J53" s="1569"/>
      <c r="K53" s="1570"/>
      <c r="L53" s="1570"/>
      <c r="M53" s="1570"/>
      <c r="N53" s="1570"/>
      <c r="O53" s="1570"/>
      <c r="P53" s="1570"/>
      <c r="Q53" s="1570"/>
      <c r="R53" s="1570"/>
      <c r="S53" s="1571"/>
      <c r="T53" s="146">
        <v>1</v>
      </c>
      <c r="U53" s="144">
        <v>3</v>
      </c>
      <c r="V53" s="145">
        <v>8</v>
      </c>
      <c r="W53" s="57"/>
      <c r="X53" s="57"/>
      <c r="Y53" s="1167" t="s">
        <v>166</v>
      </c>
      <c r="Z53" s="1167"/>
      <c r="AA53" s="1167"/>
      <c r="AB53" s="1167"/>
      <c r="AC53" s="1102" t="s">
        <v>167</v>
      </c>
      <c r="AD53" s="1102"/>
      <c r="AE53" s="372"/>
      <c r="AF53" s="138"/>
      <c r="AG53" s="133">
        <v>1</v>
      </c>
      <c r="AJ53" s="1168" t="s">
        <v>168</v>
      </c>
      <c r="AK53" s="1168"/>
      <c r="AL53" s="1168"/>
      <c r="AM53" s="1168"/>
      <c r="AN53" s="1168"/>
      <c r="AO53" s="1168"/>
      <c r="AP53" s="147"/>
      <c r="AQ53" s="138"/>
      <c r="AR53" s="133"/>
      <c r="AT53" s="62"/>
      <c r="AU53" s="1168" t="s">
        <v>169</v>
      </c>
      <c r="AV53" s="1168"/>
      <c r="AW53" s="1168"/>
      <c r="AX53" s="1168"/>
      <c r="AY53" s="1168"/>
      <c r="AZ53" s="1168"/>
      <c r="BA53" s="372"/>
      <c r="BB53" s="138"/>
      <c r="BC53" s="133"/>
      <c r="BD53" s="70"/>
      <c r="BE53" s="70"/>
      <c r="BF53" s="1224" t="s">
        <v>170</v>
      </c>
      <c r="BG53" s="1224"/>
      <c r="BH53" s="1224"/>
      <c r="BI53" s="1224"/>
      <c r="BJ53" s="1224"/>
      <c r="BK53" s="1224"/>
      <c r="BL53" s="1224"/>
      <c r="BM53" s="1224"/>
      <c r="BN53" s="1224"/>
      <c r="BO53" s="1224"/>
      <c r="BP53" s="1224"/>
      <c r="BQ53" s="1224"/>
      <c r="BR53" s="1224"/>
      <c r="BS53" s="1224"/>
      <c r="BT53" s="71"/>
      <c r="BU53" s="71"/>
      <c r="BV53" s="1225" t="s">
        <v>171</v>
      </c>
      <c r="BW53" s="1225"/>
      <c r="BX53" s="1225"/>
      <c r="BY53" s="1225"/>
      <c r="BZ53" s="1225"/>
      <c r="CA53" s="1225"/>
      <c r="CB53" s="1225"/>
      <c r="CC53" s="1225"/>
      <c r="CD53" s="1225"/>
      <c r="CE53" s="1225"/>
      <c r="CF53" s="1225" t="s">
        <v>172</v>
      </c>
      <c r="CG53" s="1225"/>
      <c r="CH53" s="1225"/>
      <c r="CI53" s="1225"/>
      <c r="CJ53" s="1225"/>
      <c r="CK53" s="1225"/>
      <c r="CL53" s="1225"/>
      <c r="CM53" s="1225"/>
      <c r="CN53" s="1225"/>
      <c r="CO53" s="1225"/>
    </row>
    <row r="54" spans="1:93" s="11" customFormat="1" ht="23.25" customHeight="1" thickBot="1">
      <c r="A54" s="69">
        <v>4</v>
      </c>
      <c r="B54" s="1226" t="s">
        <v>173</v>
      </c>
      <c r="C54" s="1227"/>
      <c r="D54" s="1227"/>
      <c r="E54" s="1227"/>
      <c r="F54" s="1227"/>
      <c r="G54" s="1228"/>
      <c r="H54" s="1556"/>
      <c r="I54" s="1557"/>
      <c r="J54" s="148"/>
      <c r="K54" s="149"/>
      <c r="L54" s="150"/>
      <c r="M54" s="151"/>
      <c r="N54" s="149"/>
      <c r="O54" s="150"/>
      <c r="P54" s="151"/>
      <c r="Q54" s="149"/>
      <c r="R54" s="150"/>
      <c r="S54" s="151"/>
      <c r="T54" s="152"/>
      <c r="U54" s="153"/>
      <c r="V54" s="145"/>
      <c r="W54" s="57"/>
      <c r="X54" s="57"/>
      <c r="Y54" s="1167"/>
      <c r="Z54" s="1167"/>
      <c r="AA54" s="1167"/>
      <c r="AB54" s="1167"/>
      <c r="AC54" s="1102" t="s">
        <v>174</v>
      </c>
      <c r="AD54" s="1102"/>
      <c r="AE54" s="372"/>
      <c r="AF54" s="138"/>
      <c r="AG54" s="133">
        <v>2</v>
      </c>
      <c r="AJ54" s="1168" t="s">
        <v>175</v>
      </c>
      <c r="AK54" s="1168"/>
      <c r="AL54" s="1168"/>
      <c r="AM54" s="1168"/>
      <c r="AN54" s="1168"/>
      <c r="AO54" s="1168"/>
      <c r="AP54" s="142"/>
      <c r="AQ54" s="138"/>
      <c r="AR54" s="133"/>
      <c r="AT54" s="62"/>
      <c r="AU54" s="1168" t="s">
        <v>176</v>
      </c>
      <c r="AV54" s="1168"/>
      <c r="AW54" s="1168"/>
      <c r="AX54" s="1168"/>
      <c r="AY54" s="1168"/>
      <c r="AZ54" s="1168"/>
      <c r="BA54" s="372"/>
      <c r="BB54" s="138"/>
      <c r="BC54" s="133">
        <v>2</v>
      </c>
      <c r="BD54" s="70"/>
      <c r="BE54" s="70"/>
      <c r="BF54" s="1260" t="s">
        <v>177</v>
      </c>
      <c r="BG54" s="1260"/>
      <c r="BH54" s="1260"/>
      <c r="BI54" s="1260"/>
      <c r="BJ54" s="1260"/>
      <c r="BK54" s="1260"/>
      <c r="BL54" s="139">
        <v>1</v>
      </c>
      <c r="BM54" s="1224" t="s">
        <v>178</v>
      </c>
      <c r="BN54" s="1224"/>
      <c r="BO54" s="1224"/>
      <c r="BP54" s="1224"/>
      <c r="BQ54" s="1224"/>
      <c r="BR54" s="1224"/>
      <c r="BS54" s="72"/>
      <c r="BT54" s="71"/>
      <c r="BU54" s="71"/>
      <c r="BV54" s="1225" t="s">
        <v>179</v>
      </c>
      <c r="BW54" s="1225"/>
      <c r="BX54" s="1225"/>
      <c r="BY54" s="1225"/>
      <c r="BZ54" s="1225"/>
      <c r="CA54" s="1225"/>
      <c r="CB54" s="1225"/>
      <c r="CC54" s="1225"/>
      <c r="CD54" s="1225"/>
      <c r="CE54" s="154">
        <v>1</v>
      </c>
      <c r="CF54" s="1225" t="s">
        <v>180</v>
      </c>
      <c r="CG54" s="1225"/>
      <c r="CH54" s="1225"/>
      <c r="CI54" s="1225"/>
      <c r="CJ54" s="1225"/>
      <c r="CK54" s="1225"/>
      <c r="CL54" s="1225"/>
      <c r="CM54" s="1225"/>
      <c r="CN54" s="1225"/>
      <c r="CO54" s="154"/>
    </row>
    <row r="55" spans="1:93" s="11" customFormat="1" ht="23.25" customHeight="1">
      <c r="A55" s="69">
        <v>5</v>
      </c>
      <c r="B55" s="1261" t="s">
        <v>181</v>
      </c>
      <c r="C55" s="1262"/>
      <c r="D55" s="1262"/>
      <c r="E55" s="1262"/>
      <c r="F55" s="1262"/>
      <c r="G55" s="1263"/>
      <c r="H55" s="1556">
        <v>1</v>
      </c>
      <c r="I55" s="1557"/>
      <c r="J55" s="1572"/>
      <c r="K55" s="1573"/>
      <c r="L55" s="1573"/>
      <c r="M55" s="1573"/>
      <c r="N55" s="1573"/>
      <c r="O55" s="1573"/>
      <c r="P55" s="1573"/>
      <c r="Q55" s="1573"/>
      <c r="R55" s="1573"/>
      <c r="S55" s="1574"/>
      <c r="T55" s="155">
        <v>1</v>
      </c>
      <c r="U55" s="144">
        <v>3</v>
      </c>
      <c r="V55" s="145">
        <v>8</v>
      </c>
      <c r="W55" s="57"/>
      <c r="X55" s="57"/>
      <c r="Y55" s="1167" t="s">
        <v>182</v>
      </c>
      <c r="Z55" s="1167"/>
      <c r="AA55" s="1167"/>
      <c r="AB55" s="1167"/>
      <c r="AC55" s="1102" t="s">
        <v>167</v>
      </c>
      <c r="AD55" s="1102"/>
      <c r="AE55" s="372"/>
      <c r="AF55" s="138">
        <v>1</v>
      </c>
      <c r="AG55" s="133">
        <v>4</v>
      </c>
      <c r="AJ55" s="1168" t="s">
        <v>183</v>
      </c>
      <c r="AK55" s="1168"/>
      <c r="AL55" s="1168"/>
      <c r="AM55" s="1168"/>
      <c r="AN55" s="1168"/>
      <c r="AO55" s="1168"/>
      <c r="AP55" s="142"/>
      <c r="AQ55" s="138"/>
      <c r="AR55" s="133">
        <v>2</v>
      </c>
      <c r="AT55" s="62"/>
      <c r="AU55" s="1168" t="s">
        <v>184</v>
      </c>
      <c r="AV55" s="1168"/>
      <c r="AW55" s="1168"/>
      <c r="AX55" s="1168"/>
      <c r="AY55" s="1168"/>
      <c r="AZ55" s="1168"/>
      <c r="BA55" s="372"/>
      <c r="BB55" s="138"/>
      <c r="BC55" s="133"/>
      <c r="BD55" s="70"/>
      <c r="BE55" s="70"/>
      <c r="BF55" s="1255" t="s">
        <v>185</v>
      </c>
      <c r="BG55" s="1255"/>
      <c r="BH55" s="1255"/>
      <c r="BI55" s="1255"/>
      <c r="BJ55" s="1255"/>
      <c r="BK55" s="1255"/>
      <c r="BL55" s="139"/>
      <c r="BM55" s="1256" t="s">
        <v>186</v>
      </c>
      <c r="BN55" s="1256"/>
      <c r="BO55" s="1256"/>
      <c r="BP55" s="1256"/>
      <c r="BQ55" s="1256"/>
      <c r="BR55" s="1256"/>
      <c r="BS55" s="139">
        <v>1</v>
      </c>
      <c r="BT55" s="71"/>
      <c r="BU55" s="71"/>
      <c r="BV55" s="1225" t="s">
        <v>187</v>
      </c>
      <c r="BW55" s="1225"/>
      <c r="BX55" s="1225"/>
      <c r="BY55" s="1225"/>
      <c r="BZ55" s="1225"/>
      <c r="CA55" s="1225"/>
      <c r="CB55" s="1225"/>
      <c r="CC55" s="1225"/>
      <c r="CD55" s="1225"/>
      <c r="CE55" s="154"/>
      <c r="CF55" s="1225" t="s">
        <v>188</v>
      </c>
      <c r="CG55" s="1225"/>
      <c r="CH55" s="1225"/>
      <c r="CI55" s="1225"/>
      <c r="CJ55" s="1225"/>
      <c r="CK55" s="1225"/>
      <c r="CL55" s="1225"/>
      <c r="CM55" s="1225"/>
      <c r="CN55" s="1225"/>
      <c r="CO55" s="154"/>
    </row>
    <row r="56" spans="1:93" s="11" customFormat="1" ht="23.25" customHeight="1">
      <c r="A56" s="69">
        <v>6</v>
      </c>
      <c r="B56" s="1257" t="s">
        <v>189</v>
      </c>
      <c r="C56" s="1258"/>
      <c r="D56" s="1258"/>
      <c r="E56" s="1258"/>
      <c r="F56" s="1258"/>
      <c r="G56" s="1259"/>
      <c r="H56" s="1556">
        <v>1</v>
      </c>
      <c r="I56" s="1557"/>
      <c r="J56" s="1575"/>
      <c r="K56" s="1576"/>
      <c r="L56" s="1576"/>
      <c r="M56" s="1576"/>
      <c r="N56" s="1576"/>
      <c r="O56" s="1576"/>
      <c r="P56" s="1576"/>
      <c r="Q56" s="1576"/>
      <c r="R56" s="1576"/>
      <c r="S56" s="1577"/>
      <c r="T56" s="143">
        <v>1</v>
      </c>
      <c r="U56" s="144">
        <v>3</v>
      </c>
      <c r="V56" s="145">
        <v>8</v>
      </c>
      <c r="W56" s="57"/>
      <c r="X56" s="57"/>
      <c r="Y56" s="1167"/>
      <c r="Z56" s="1167"/>
      <c r="AA56" s="1167"/>
      <c r="AB56" s="1167"/>
      <c r="AC56" s="1102" t="s">
        <v>174</v>
      </c>
      <c r="AD56" s="1102"/>
      <c r="AE56" s="372"/>
      <c r="AF56" s="138"/>
      <c r="AG56" s="133">
        <v>3</v>
      </c>
      <c r="AJ56" s="1168" t="s">
        <v>190</v>
      </c>
      <c r="AK56" s="1168"/>
      <c r="AL56" s="1168"/>
      <c r="AM56" s="1168"/>
      <c r="AN56" s="1168"/>
      <c r="AO56" s="1168"/>
      <c r="AP56" s="142"/>
      <c r="AQ56" s="138"/>
      <c r="AR56" s="133">
        <v>2</v>
      </c>
      <c r="AT56" s="62"/>
      <c r="AU56" s="1168" t="s">
        <v>191</v>
      </c>
      <c r="AV56" s="1168"/>
      <c r="AW56" s="1168"/>
      <c r="AX56" s="1168"/>
      <c r="AY56" s="1168"/>
      <c r="AZ56" s="1168"/>
      <c r="BA56" s="372"/>
      <c r="BB56" s="138"/>
      <c r="BC56" s="133"/>
      <c r="BD56" s="70"/>
      <c r="BE56" s="70"/>
      <c r="BF56" s="1255" t="s">
        <v>192</v>
      </c>
      <c r="BG56" s="1255"/>
      <c r="BH56" s="1255"/>
      <c r="BI56" s="1255"/>
      <c r="BJ56" s="1255"/>
      <c r="BK56" s="1255"/>
      <c r="BL56" s="139"/>
      <c r="BM56" s="1255" t="s">
        <v>193</v>
      </c>
      <c r="BN56" s="1255"/>
      <c r="BO56" s="1255"/>
      <c r="BP56" s="1255"/>
      <c r="BQ56" s="1255"/>
      <c r="BR56" s="1255"/>
      <c r="BS56" s="139"/>
      <c r="BT56" s="71"/>
      <c r="BU56" s="71"/>
      <c r="BV56" s="1225" t="s">
        <v>194</v>
      </c>
      <c r="BW56" s="1225"/>
      <c r="BX56" s="1225"/>
      <c r="BY56" s="1225"/>
      <c r="BZ56" s="1225"/>
      <c r="CA56" s="1225"/>
      <c r="CB56" s="1225"/>
      <c r="CC56" s="1225"/>
      <c r="CD56" s="1225"/>
      <c r="CE56" s="154">
        <v>1</v>
      </c>
      <c r="CF56" s="1225" t="s">
        <v>195</v>
      </c>
      <c r="CG56" s="1225"/>
      <c r="CH56" s="1225"/>
      <c r="CI56" s="1225"/>
      <c r="CJ56" s="1225"/>
      <c r="CK56" s="1225"/>
      <c r="CL56" s="1225"/>
      <c r="CM56" s="1225"/>
      <c r="CN56" s="1225"/>
      <c r="CO56" s="154"/>
    </row>
    <row r="57" spans="1:93" s="11" customFormat="1" ht="23.25" customHeight="1">
      <c r="A57" s="69">
        <v>7</v>
      </c>
      <c r="B57" s="1257" t="s">
        <v>196</v>
      </c>
      <c r="C57" s="1258"/>
      <c r="D57" s="1258"/>
      <c r="E57" s="1258"/>
      <c r="F57" s="1258"/>
      <c r="G57" s="1259"/>
      <c r="H57" s="1556">
        <v>1</v>
      </c>
      <c r="I57" s="1557"/>
      <c r="J57" s="1575"/>
      <c r="K57" s="1576"/>
      <c r="L57" s="1576"/>
      <c r="M57" s="1576"/>
      <c r="N57" s="1576"/>
      <c r="O57" s="1576"/>
      <c r="P57" s="1576"/>
      <c r="Q57" s="1576"/>
      <c r="R57" s="1576"/>
      <c r="S57" s="1577"/>
      <c r="T57" s="143">
        <v>1</v>
      </c>
      <c r="U57" s="144">
        <v>3</v>
      </c>
      <c r="V57" s="145">
        <v>8</v>
      </c>
      <c r="W57" s="57"/>
      <c r="X57" s="57"/>
      <c r="Y57" s="1167" t="s">
        <v>197</v>
      </c>
      <c r="Z57" s="1167"/>
      <c r="AA57" s="1167"/>
      <c r="AB57" s="1167"/>
      <c r="AC57" s="1102" t="s">
        <v>167</v>
      </c>
      <c r="AD57" s="1102"/>
      <c r="AE57" s="372"/>
      <c r="AF57" s="138"/>
      <c r="AG57" s="133">
        <v>2</v>
      </c>
      <c r="AJ57" s="1168" t="s">
        <v>198</v>
      </c>
      <c r="AK57" s="1168"/>
      <c r="AL57" s="1168"/>
      <c r="AM57" s="1168"/>
      <c r="AN57" s="1168"/>
      <c r="AO57" s="1168"/>
      <c r="AP57" s="142"/>
      <c r="AQ57" s="138"/>
      <c r="AR57" s="133"/>
      <c r="AT57" s="62"/>
      <c r="AU57" s="1168" t="s">
        <v>199</v>
      </c>
      <c r="AV57" s="1168"/>
      <c r="AW57" s="1168"/>
      <c r="AX57" s="1168"/>
      <c r="AY57" s="1168"/>
      <c r="AZ57" s="1168"/>
      <c r="BA57" s="372"/>
      <c r="BB57" s="138"/>
      <c r="BC57" s="133">
        <v>1</v>
      </c>
      <c r="BD57" s="70"/>
      <c r="BE57" s="70"/>
      <c r="BF57" s="1255" t="s">
        <v>200</v>
      </c>
      <c r="BG57" s="1255"/>
      <c r="BH57" s="1255"/>
      <c r="BI57" s="1255"/>
      <c r="BJ57" s="1255"/>
      <c r="BK57" s="1255"/>
      <c r="BL57" s="139">
        <v>1</v>
      </c>
      <c r="BM57" s="1255" t="s">
        <v>201</v>
      </c>
      <c r="BN57" s="1255"/>
      <c r="BO57" s="1255"/>
      <c r="BP57" s="1255"/>
      <c r="BQ57" s="1255"/>
      <c r="BR57" s="1255"/>
      <c r="BS57" s="72"/>
      <c r="BT57" s="71"/>
      <c r="BU57" s="71"/>
      <c r="BV57" s="1225" t="s">
        <v>202</v>
      </c>
      <c r="BW57" s="1225"/>
      <c r="BX57" s="1225"/>
      <c r="BY57" s="1225"/>
      <c r="BZ57" s="1225"/>
      <c r="CA57" s="1225"/>
      <c r="CB57" s="1225"/>
      <c r="CC57" s="1225"/>
      <c r="CD57" s="1225"/>
      <c r="CE57" s="154"/>
      <c r="CF57" s="1225" t="s">
        <v>203</v>
      </c>
      <c r="CG57" s="1225"/>
      <c r="CH57" s="1225"/>
      <c r="CI57" s="1225"/>
      <c r="CJ57" s="1225"/>
      <c r="CK57" s="1225"/>
      <c r="CL57" s="1225"/>
      <c r="CM57" s="1225"/>
      <c r="CN57" s="1225"/>
      <c r="CO57" s="154"/>
    </row>
    <row r="58" spans="1:93" s="11" customFormat="1" ht="23.25" customHeight="1">
      <c r="A58" s="69">
        <v>8</v>
      </c>
      <c r="B58" s="1257" t="s">
        <v>204</v>
      </c>
      <c r="C58" s="1258"/>
      <c r="D58" s="1258"/>
      <c r="E58" s="1258"/>
      <c r="F58" s="1258"/>
      <c r="G58" s="1259"/>
      <c r="H58" s="1556">
        <v>1</v>
      </c>
      <c r="I58" s="1557"/>
      <c r="J58" s="1575"/>
      <c r="K58" s="1576"/>
      <c r="L58" s="1576"/>
      <c r="M58" s="1576"/>
      <c r="N58" s="1576"/>
      <c r="O58" s="1576"/>
      <c r="P58" s="1576"/>
      <c r="Q58" s="1576"/>
      <c r="R58" s="1576"/>
      <c r="S58" s="1577"/>
      <c r="T58" s="143">
        <v>1</v>
      </c>
      <c r="U58" s="144">
        <v>3</v>
      </c>
      <c r="V58" s="145">
        <v>8</v>
      </c>
      <c r="W58" s="57"/>
      <c r="X58" s="57"/>
      <c r="Y58" s="1167"/>
      <c r="Z58" s="1167"/>
      <c r="AA58" s="1167"/>
      <c r="AB58" s="1167"/>
      <c r="AC58" s="1102" t="s">
        <v>174</v>
      </c>
      <c r="AD58" s="1102"/>
      <c r="AE58" s="372"/>
      <c r="AF58" s="138"/>
      <c r="AG58" s="133"/>
      <c r="AJ58" s="1168" t="s">
        <v>205</v>
      </c>
      <c r="AK58" s="1168"/>
      <c r="AL58" s="1168"/>
      <c r="AM58" s="1168"/>
      <c r="AN58" s="1168"/>
      <c r="AO58" s="1168"/>
      <c r="AP58" s="142"/>
      <c r="AQ58" s="138"/>
      <c r="AR58" s="133"/>
      <c r="AT58" s="62"/>
      <c r="AU58" s="1168" t="s">
        <v>206</v>
      </c>
      <c r="AV58" s="1168"/>
      <c r="AW58" s="1168"/>
      <c r="AX58" s="1168"/>
      <c r="AY58" s="1168"/>
      <c r="AZ58" s="1168"/>
      <c r="BA58" s="142"/>
      <c r="BB58" s="138"/>
      <c r="BC58" s="133"/>
      <c r="BD58" s="70"/>
      <c r="BE58" s="70"/>
      <c r="BF58" s="1255" t="s">
        <v>207</v>
      </c>
      <c r="BG58" s="1255"/>
      <c r="BH58" s="1255"/>
      <c r="BI58" s="1255"/>
      <c r="BJ58" s="1255"/>
      <c r="BK58" s="1255"/>
      <c r="BL58" s="139"/>
      <c r="BM58" s="1256" t="s">
        <v>208</v>
      </c>
      <c r="BN58" s="1256"/>
      <c r="BO58" s="1256"/>
      <c r="BP58" s="1256"/>
      <c r="BQ58" s="1256"/>
      <c r="BR58" s="1256"/>
      <c r="BS58" s="72"/>
      <c r="BT58" s="71"/>
      <c r="BU58" s="71"/>
      <c r="BV58" s="1273" t="s">
        <v>209</v>
      </c>
      <c r="BW58" s="1273"/>
      <c r="BX58" s="1273"/>
      <c r="BY58" s="1273"/>
      <c r="BZ58" s="1273"/>
      <c r="CA58" s="1273"/>
      <c r="CB58" s="1273"/>
      <c r="CC58" s="1273"/>
      <c r="CD58" s="1273"/>
      <c r="CE58" s="154"/>
      <c r="CF58" s="1225" t="s">
        <v>210</v>
      </c>
      <c r="CG58" s="1225"/>
      <c r="CH58" s="1225"/>
      <c r="CI58" s="1225"/>
      <c r="CJ58" s="1225"/>
      <c r="CK58" s="1225"/>
      <c r="CL58" s="1225"/>
      <c r="CM58" s="1225"/>
      <c r="CN58" s="1225"/>
      <c r="CO58" s="154"/>
    </row>
    <row r="59" spans="1:93" s="11" customFormat="1" ht="23.25" customHeight="1">
      <c r="A59" s="69">
        <v>9</v>
      </c>
      <c r="B59" s="1257" t="s">
        <v>211</v>
      </c>
      <c r="C59" s="1258"/>
      <c r="D59" s="1258"/>
      <c r="E59" s="1258"/>
      <c r="F59" s="1258"/>
      <c r="G59" s="1259"/>
      <c r="H59" s="1556">
        <v>1</v>
      </c>
      <c r="I59" s="1557"/>
      <c r="J59" s="1575"/>
      <c r="K59" s="1576"/>
      <c r="L59" s="1576"/>
      <c r="M59" s="1576"/>
      <c r="N59" s="1576"/>
      <c r="O59" s="1576"/>
      <c r="P59" s="1576"/>
      <c r="Q59" s="1576"/>
      <c r="R59" s="1576"/>
      <c r="S59" s="1577"/>
      <c r="T59" s="143">
        <v>1</v>
      </c>
      <c r="U59" s="144">
        <v>3</v>
      </c>
      <c r="V59" s="145">
        <v>8</v>
      </c>
      <c r="W59" s="57"/>
      <c r="X59" s="57"/>
      <c r="Y59" s="1167" t="s">
        <v>212</v>
      </c>
      <c r="Z59" s="1167"/>
      <c r="AA59" s="1167"/>
      <c r="AB59" s="1167"/>
      <c r="AC59" s="1102" t="s">
        <v>167</v>
      </c>
      <c r="AD59" s="1102"/>
      <c r="AE59" s="372"/>
      <c r="AF59" s="138"/>
      <c r="AG59" s="133">
        <v>1</v>
      </c>
      <c r="AJ59" s="1168" t="s">
        <v>213</v>
      </c>
      <c r="AK59" s="1168"/>
      <c r="AL59" s="1168"/>
      <c r="AM59" s="1168"/>
      <c r="AN59" s="1168"/>
      <c r="AO59" s="1168"/>
      <c r="AP59" s="372"/>
      <c r="AQ59" s="138"/>
      <c r="AR59" s="133">
        <v>3</v>
      </c>
      <c r="AT59" s="62"/>
      <c r="AU59" s="1168" t="s">
        <v>214</v>
      </c>
      <c r="AV59" s="1168"/>
      <c r="AW59" s="1168"/>
      <c r="AX59" s="1168"/>
      <c r="AY59" s="1168"/>
      <c r="AZ59" s="1168"/>
      <c r="BA59" s="142"/>
      <c r="BB59" s="138"/>
      <c r="BC59" s="133">
        <v>1</v>
      </c>
      <c r="BD59" s="70"/>
      <c r="BE59" s="70"/>
      <c r="BF59" s="1256" t="s">
        <v>215</v>
      </c>
      <c r="BG59" s="1256"/>
      <c r="BH59" s="1256"/>
      <c r="BI59" s="1256"/>
      <c r="BJ59" s="1256"/>
      <c r="BK59" s="1256"/>
      <c r="BL59" s="139">
        <v>1</v>
      </c>
      <c r="BM59" s="1255" t="s">
        <v>216</v>
      </c>
      <c r="BN59" s="1255"/>
      <c r="BO59" s="1255"/>
      <c r="BP59" s="1255"/>
      <c r="BQ59" s="1255"/>
      <c r="BR59" s="1255"/>
      <c r="BS59" s="72"/>
      <c r="BT59" s="71"/>
      <c r="BU59" s="71"/>
      <c r="BV59" s="1225" t="s">
        <v>217</v>
      </c>
      <c r="BW59" s="1225"/>
      <c r="BX59" s="1225"/>
      <c r="BY59" s="1225"/>
      <c r="BZ59" s="1225"/>
      <c r="CA59" s="1225"/>
      <c r="CB59" s="1225"/>
      <c r="CC59" s="1225"/>
      <c r="CD59" s="1225"/>
      <c r="CE59" s="154">
        <v>1</v>
      </c>
      <c r="CF59" s="1225" t="s">
        <v>218</v>
      </c>
      <c r="CG59" s="1225"/>
      <c r="CH59" s="1225"/>
      <c r="CI59" s="1225"/>
      <c r="CJ59" s="1225"/>
      <c r="CK59" s="1225"/>
      <c r="CL59" s="1225"/>
      <c r="CM59" s="1225"/>
      <c r="CN59" s="1225"/>
      <c r="CO59" s="154">
        <v>1</v>
      </c>
    </row>
    <row r="60" spans="1:93" s="11" customFormat="1" ht="23.25" customHeight="1">
      <c r="A60" s="69">
        <v>10</v>
      </c>
      <c r="B60" s="1257" t="s">
        <v>219</v>
      </c>
      <c r="C60" s="1258"/>
      <c r="D60" s="1258"/>
      <c r="E60" s="1258"/>
      <c r="F60" s="1258"/>
      <c r="G60" s="1259"/>
      <c r="H60" s="1556">
        <v>1</v>
      </c>
      <c r="I60" s="1557"/>
      <c r="J60" s="1575"/>
      <c r="K60" s="1576"/>
      <c r="L60" s="1576"/>
      <c r="M60" s="1576"/>
      <c r="N60" s="1576"/>
      <c r="O60" s="1576"/>
      <c r="P60" s="1576"/>
      <c r="Q60" s="1576"/>
      <c r="R60" s="1576"/>
      <c r="S60" s="1577"/>
      <c r="T60" s="143">
        <v>1</v>
      </c>
      <c r="U60" s="144">
        <v>3</v>
      </c>
      <c r="V60" s="145">
        <v>8</v>
      </c>
      <c r="W60" s="57"/>
      <c r="X60" s="57"/>
      <c r="Y60" s="1167"/>
      <c r="Z60" s="1167"/>
      <c r="AA60" s="1167"/>
      <c r="AB60" s="1167"/>
      <c r="AC60" s="1102" t="s">
        <v>174</v>
      </c>
      <c r="AD60" s="1102"/>
      <c r="AE60" s="372"/>
      <c r="AF60" s="138"/>
      <c r="AG60" s="133"/>
      <c r="AJ60" s="1168" t="s">
        <v>220</v>
      </c>
      <c r="AK60" s="1168"/>
      <c r="AL60" s="1168"/>
      <c r="AM60" s="1168"/>
      <c r="AN60" s="1168"/>
      <c r="AO60" s="1168"/>
      <c r="AP60" s="372"/>
      <c r="AQ60" s="138"/>
      <c r="AR60" s="133">
        <v>2</v>
      </c>
      <c r="AT60" s="62"/>
      <c r="AU60" s="1168" t="s">
        <v>221</v>
      </c>
      <c r="AV60" s="1168"/>
      <c r="AW60" s="1168"/>
      <c r="AX60" s="1168"/>
      <c r="AY60" s="1168"/>
      <c r="AZ60" s="1168"/>
      <c r="BA60" s="142"/>
      <c r="BB60" s="138"/>
      <c r="BC60" s="133"/>
      <c r="BD60" s="70"/>
      <c r="BE60" s="70"/>
      <c r="BF60" s="1255" t="s">
        <v>222</v>
      </c>
      <c r="BG60" s="1255"/>
      <c r="BH60" s="1255"/>
      <c r="BI60" s="1255"/>
      <c r="BJ60" s="1255"/>
      <c r="BK60" s="1255"/>
      <c r="BL60" s="139"/>
      <c r="BM60" s="1260" t="s">
        <v>223</v>
      </c>
      <c r="BN60" s="1260"/>
      <c r="BO60" s="1260"/>
      <c r="BP60" s="1260"/>
      <c r="BQ60" s="1260"/>
      <c r="BR60" s="1260"/>
      <c r="BS60" s="72"/>
      <c r="BT60" s="71"/>
      <c r="BU60" s="71"/>
      <c r="BV60" s="1225" t="s">
        <v>224</v>
      </c>
      <c r="BW60" s="1225"/>
      <c r="BX60" s="1225"/>
      <c r="BY60" s="1225"/>
      <c r="BZ60" s="1225"/>
      <c r="CA60" s="1225"/>
      <c r="CB60" s="1225"/>
      <c r="CC60" s="1225"/>
      <c r="CD60" s="1225"/>
      <c r="CE60" s="154">
        <v>1</v>
      </c>
      <c r="CF60" s="1225" t="s">
        <v>225</v>
      </c>
      <c r="CG60" s="1225"/>
      <c r="CH60" s="1225"/>
      <c r="CI60" s="1225"/>
      <c r="CJ60" s="1225"/>
      <c r="CK60" s="1225"/>
      <c r="CL60" s="1225"/>
      <c r="CM60" s="1225"/>
      <c r="CN60" s="1225"/>
      <c r="CO60" s="154">
        <v>1</v>
      </c>
    </row>
    <row r="61" spans="1:93" s="11" customFormat="1" ht="23.25" customHeight="1">
      <c r="A61" s="69">
        <v>11</v>
      </c>
      <c r="B61" s="1257" t="s">
        <v>226</v>
      </c>
      <c r="C61" s="1258"/>
      <c r="D61" s="1258"/>
      <c r="E61" s="1258"/>
      <c r="F61" s="1258"/>
      <c r="G61" s="1259"/>
      <c r="H61" s="1556"/>
      <c r="I61" s="1557"/>
      <c r="J61" s="1575"/>
      <c r="K61" s="1576"/>
      <c r="L61" s="1576"/>
      <c r="M61" s="1576"/>
      <c r="N61" s="1576"/>
      <c r="O61" s="1576"/>
      <c r="P61" s="1576"/>
      <c r="Q61" s="1576"/>
      <c r="R61" s="1576"/>
      <c r="S61" s="1577"/>
      <c r="T61" s="143"/>
      <c r="U61" s="144"/>
      <c r="V61" s="145"/>
      <c r="W61" s="57"/>
      <c r="X61" s="57"/>
      <c r="Y61" s="1167" t="s">
        <v>227</v>
      </c>
      <c r="Z61" s="1167"/>
      <c r="AA61" s="1167"/>
      <c r="AB61" s="1167"/>
      <c r="AC61" s="1102" t="s">
        <v>167</v>
      </c>
      <c r="AD61" s="1102"/>
      <c r="AE61" s="372"/>
      <c r="AF61" s="138"/>
      <c r="AG61" s="133"/>
      <c r="AJ61" s="1168" t="s">
        <v>228</v>
      </c>
      <c r="AK61" s="1168"/>
      <c r="AL61" s="1168"/>
      <c r="AM61" s="1168"/>
      <c r="AN61" s="1168"/>
      <c r="AO61" s="1168"/>
      <c r="AP61" s="372"/>
      <c r="AQ61" s="138"/>
      <c r="AR61" s="133"/>
      <c r="AT61" s="62"/>
      <c r="AU61" s="1168" t="s">
        <v>229</v>
      </c>
      <c r="AV61" s="1168"/>
      <c r="AW61" s="1168"/>
      <c r="AX61" s="1168"/>
      <c r="AY61" s="1168"/>
      <c r="AZ61" s="1168"/>
      <c r="BA61" s="372"/>
      <c r="BB61" s="138"/>
      <c r="BC61" s="133"/>
      <c r="BD61" s="70"/>
      <c r="BE61" s="70"/>
      <c r="BF61" s="1255" t="s">
        <v>230</v>
      </c>
      <c r="BG61" s="1255"/>
      <c r="BH61" s="1255"/>
      <c r="BI61" s="1255"/>
      <c r="BJ61" s="1255"/>
      <c r="BK61" s="1255"/>
      <c r="BL61" s="139">
        <v>1</v>
      </c>
      <c r="BM61" s="1255" t="s">
        <v>231</v>
      </c>
      <c r="BN61" s="1255"/>
      <c r="BO61" s="1255"/>
      <c r="BP61" s="1255"/>
      <c r="BQ61" s="1255"/>
      <c r="BR61" s="1255"/>
      <c r="BS61" s="72"/>
      <c r="BT61" s="71"/>
      <c r="BU61" s="71"/>
      <c r="BV61" s="1225" t="s">
        <v>232</v>
      </c>
      <c r="BW61" s="1225"/>
      <c r="BX61" s="1225"/>
      <c r="BY61" s="1225"/>
      <c r="BZ61" s="1225"/>
      <c r="CA61" s="1225"/>
      <c r="CB61" s="1225"/>
      <c r="CC61" s="1225"/>
      <c r="CD61" s="1225"/>
      <c r="CE61" s="154"/>
      <c r="CF61" s="1225" t="s">
        <v>233</v>
      </c>
      <c r="CG61" s="1225"/>
      <c r="CH61" s="1225"/>
      <c r="CI61" s="1225"/>
      <c r="CJ61" s="1225"/>
      <c r="CK61" s="1225"/>
      <c r="CL61" s="1225"/>
      <c r="CM61" s="1225"/>
      <c r="CN61" s="1225"/>
      <c r="CO61" s="154"/>
    </row>
    <row r="62" spans="1:93" s="11" customFormat="1" ht="23.25" customHeight="1">
      <c r="A62" s="69">
        <v>12</v>
      </c>
      <c r="B62" s="1274" t="s">
        <v>234</v>
      </c>
      <c r="C62" s="1275"/>
      <c r="D62" s="1275"/>
      <c r="E62" s="1275"/>
      <c r="F62" s="1275"/>
      <c r="G62" s="1276"/>
      <c r="H62" s="1556">
        <v>1</v>
      </c>
      <c r="I62" s="1557"/>
      <c r="J62" s="1575"/>
      <c r="K62" s="1576"/>
      <c r="L62" s="1576"/>
      <c r="M62" s="1576"/>
      <c r="N62" s="1576"/>
      <c r="O62" s="1576"/>
      <c r="P62" s="1576"/>
      <c r="Q62" s="1576"/>
      <c r="R62" s="1576"/>
      <c r="S62" s="1577"/>
      <c r="T62" s="143">
        <v>1</v>
      </c>
      <c r="U62" s="144">
        <v>3</v>
      </c>
      <c r="V62" s="145">
        <v>8</v>
      </c>
      <c r="W62" s="57"/>
      <c r="X62" s="57"/>
      <c r="Y62" s="1167"/>
      <c r="Z62" s="1167"/>
      <c r="AA62" s="1167"/>
      <c r="AB62" s="1167"/>
      <c r="AC62" s="1102" t="s">
        <v>174</v>
      </c>
      <c r="AD62" s="1102"/>
      <c r="AE62" s="372"/>
      <c r="AF62" s="138"/>
      <c r="AG62" s="133">
        <v>2</v>
      </c>
      <c r="AJ62" s="1168" t="s">
        <v>235</v>
      </c>
      <c r="AK62" s="1168"/>
      <c r="AL62" s="1168"/>
      <c r="AM62" s="1168"/>
      <c r="AN62" s="1168"/>
      <c r="AO62" s="1168"/>
      <c r="AP62" s="372"/>
      <c r="AQ62" s="138"/>
      <c r="AR62" s="133"/>
      <c r="AT62" s="62"/>
      <c r="AU62" s="1168" t="s">
        <v>236</v>
      </c>
      <c r="AV62" s="1168"/>
      <c r="AW62" s="1168"/>
      <c r="AX62" s="1168"/>
      <c r="AY62" s="1168"/>
      <c r="AZ62" s="1168"/>
      <c r="BA62" s="156"/>
      <c r="BB62" s="138"/>
      <c r="BC62" s="133">
        <v>4</v>
      </c>
      <c r="BD62" s="70"/>
      <c r="BE62" s="70"/>
      <c r="BF62" s="1255" t="s">
        <v>237</v>
      </c>
      <c r="BG62" s="1255"/>
      <c r="BH62" s="1255"/>
      <c r="BI62" s="1255"/>
      <c r="BJ62" s="1255"/>
      <c r="BK62" s="1255"/>
      <c r="BL62" s="139"/>
      <c r="BM62" s="1255" t="s">
        <v>238</v>
      </c>
      <c r="BN62" s="1255"/>
      <c r="BO62" s="1255"/>
      <c r="BP62" s="1255"/>
      <c r="BQ62" s="1255"/>
      <c r="BR62" s="1255"/>
      <c r="BS62" s="72"/>
      <c r="BT62" s="71"/>
      <c r="BU62" s="71"/>
      <c r="BV62" s="73"/>
      <c r="BW62" s="73"/>
      <c r="BX62" s="73"/>
      <c r="BY62" s="73"/>
      <c r="BZ62" s="73"/>
      <c r="CA62" s="73"/>
      <c r="CB62" s="73"/>
      <c r="CC62" s="73"/>
      <c r="CD62" s="73"/>
      <c r="CE62" s="73"/>
      <c r="CF62" s="73"/>
      <c r="CG62" s="73"/>
      <c r="CH62" s="73"/>
      <c r="CI62" s="73"/>
      <c r="CJ62" s="73"/>
      <c r="CK62" s="73"/>
      <c r="CL62" s="73"/>
      <c r="CM62" s="73"/>
      <c r="CN62" s="73"/>
      <c r="CO62" s="73"/>
    </row>
    <row r="63" spans="1:93" s="11" customFormat="1" ht="23.25" customHeight="1">
      <c r="A63" s="69">
        <v>13</v>
      </c>
      <c r="B63" s="1257" t="s">
        <v>239</v>
      </c>
      <c r="C63" s="1258"/>
      <c r="D63" s="1258"/>
      <c r="E63" s="1258"/>
      <c r="F63" s="1258"/>
      <c r="G63" s="1259"/>
      <c r="H63" s="1556"/>
      <c r="I63" s="1557"/>
      <c r="J63" s="1575"/>
      <c r="K63" s="1576"/>
      <c r="L63" s="1576"/>
      <c r="M63" s="1576"/>
      <c r="N63" s="1576"/>
      <c r="O63" s="1576"/>
      <c r="P63" s="1576"/>
      <c r="Q63" s="1576"/>
      <c r="R63" s="1576"/>
      <c r="S63" s="1577"/>
      <c r="T63" s="143"/>
      <c r="U63" s="144"/>
      <c r="V63" s="145"/>
      <c r="W63" s="57"/>
      <c r="X63" s="57"/>
      <c r="Y63" s="1167" t="s">
        <v>240</v>
      </c>
      <c r="Z63" s="1167"/>
      <c r="AA63" s="1167"/>
      <c r="AB63" s="1167"/>
      <c r="AC63" s="1102" t="s">
        <v>167</v>
      </c>
      <c r="AD63" s="1102"/>
      <c r="AE63" s="372"/>
      <c r="AF63" s="138"/>
      <c r="AG63" s="133"/>
      <c r="AJ63" s="1168" t="s">
        <v>241</v>
      </c>
      <c r="AK63" s="1168"/>
      <c r="AL63" s="1168"/>
      <c r="AM63" s="1168"/>
      <c r="AN63" s="1168"/>
      <c r="AO63" s="1168"/>
      <c r="AP63" s="372"/>
      <c r="AQ63" s="138"/>
      <c r="AR63" s="133">
        <v>1</v>
      </c>
      <c r="AT63" s="62"/>
      <c r="AU63" s="1168" t="s">
        <v>242</v>
      </c>
      <c r="AV63" s="1168"/>
      <c r="AW63" s="1168"/>
      <c r="AX63" s="1168"/>
      <c r="AY63" s="1168"/>
      <c r="AZ63" s="1168"/>
      <c r="BA63" s="372"/>
      <c r="BB63" s="138"/>
      <c r="BC63" s="133"/>
      <c r="BD63" s="70"/>
      <c r="BE63" s="70"/>
      <c r="BF63" s="1255" t="s">
        <v>243</v>
      </c>
      <c r="BG63" s="1255"/>
      <c r="BH63" s="1255"/>
      <c r="BI63" s="1255"/>
      <c r="BJ63" s="1255"/>
      <c r="BK63" s="1255"/>
      <c r="BL63" s="72"/>
      <c r="BM63" s="1255" t="s">
        <v>244</v>
      </c>
      <c r="BN63" s="1255"/>
      <c r="BO63" s="1255"/>
      <c r="BP63" s="1255"/>
      <c r="BQ63" s="1255"/>
      <c r="BR63" s="1255"/>
      <c r="BS63" s="72"/>
      <c r="BT63" s="71"/>
      <c r="BU63" s="71"/>
      <c r="BV63" s="1224" t="s">
        <v>245</v>
      </c>
      <c r="BW63" s="1224"/>
      <c r="BX63" s="1224"/>
      <c r="BY63" s="1224"/>
      <c r="BZ63" s="1224"/>
      <c r="CA63" s="1224"/>
      <c r="CB63" s="1224"/>
      <c r="CC63" s="1224"/>
      <c r="CD63" s="1224"/>
      <c r="CE63" s="1224"/>
      <c r="CF63" s="1224"/>
      <c r="CG63" s="1224"/>
      <c r="CH63" s="1224"/>
      <c r="CI63" s="1224"/>
      <c r="CJ63" s="1224"/>
      <c r="CK63" s="1224"/>
      <c r="CL63" s="1224"/>
      <c r="CM63" s="1224"/>
      <c r="CN63" s="1224"/>
      <c r="CO63" s="1224"/>
    </row>
    <row r="64" spans="1:93" s="11" customFormat="1" ht="23.25" customHeight="1" thickBot="1">
      <c r="A64" s="69">
        <v>14</v>
      </c>
      <c r="B64" s="1274" t="s">
        <v>246</v>
      </c>
      <c r="C64" s="1293"/>
      <c r="D64" s="1293"/>
      <c r="E64" s="1293"/>
      <c r="F64" s="1293"/>
      <c r="G64" s="1294"/>
      <c r="H64" s="1556">
        <v>1</v>
      </c>
      <c r="I64" s="1557"/>
      <c r="J64" s="1578"/>
      <c r="K64" s="1579"/>
      <c r="L64" s="1579"/>
      <c r="M64" s="1579"/>
      <c r="N64" s="1579"/>
      <c r="O64" s="1579"/>
      <c r="P64" s="1579"/>
      <c r="Q64" s="1579"/>
      <c r="R64" s="1579"/>
      <c r="S64" s="1580"/>
      <c r="T64" s="146">
        <v>1</v>
      </c>
      <c r="U64" s="144">
        <v>3</v>
      </c>
      <c r="V64" s="145">
        <v>8</v>
      </c>
      <c r="W64" s="57"/>
      <c r="X64" s="57"/>
      <c r="Y64" s="1167"/>
      <c r="Z64" s="1167"/>
      <c r="AA64" s="1167"/>
      <c r="AB64" s="1167"/>
      <c r="AC64" s="1102" t="s">
        <v>174</v>
      </c>
      <c r="AD64" s="1102"/>
      <c r="AE64" s="372"/>
      <c r="AF64" s="138"/>
      <c r="AG64" s="133">
        <v>1</v>
      </c>
      <c r="AJ64" s="1168" t="s">
        <v>247</v>
      </c>
      <c r="AK64" s="1168"/>
      <c r="AL64" s="1168"/>
      <c r="AM64" s="1168"/>
      <c r="AN64" s="1168"/>
      <c r="AO64" s="1168"/>
      <c r="AP64" s="372"/>
      <c r="AQ64" s="138"/>
      <c r="AR64" s="133"/>
      <c r="AT64" s="62"/>
      <c r="AU64" s="1167" t="s">
        <v>248</v>
      </c>
      <c r="AV64" s="1167"/>
      <c r="AW64" s="1167"/>
      <c r="AX64" s="1167"/>
      <c r="AY64" s="1295" t="s">
        <v>249</v>
      </c>
      <c r="AZ64" s="1295"/>
      <c r="BA64" s="372"/>
      <c r="BB64" s="138"/>
      <c r="BC64" s="133"/>
      <c r="BD64" s="74"/>
      <c r="BE64" s="74"/>
      <c r="BF64" s="75"/>
      <c r="BG64" s="75"/>
      <c r="BH64" s="75"/>
      <c r="BI64" s="76"/>
      <c r="BJ64" s="77"/>
      <c r="BK64" s="78"/>
      <c r="BL64" s="79"/>
      <c r="BM64" s="1255" t="s">
        <v>250</v>
      </c>
      <c r="BN64" s="1255"/>
      <c r="BO64" s="1255"/>
      <c r="BP64" s="1255"/>
      <c r="BQ64" s="1255"/>
      <c r="BR64" s="1255"/>
      <c r="BS64" s="72"/>
      <c r="BT64" s="71"/>
      <c r="BU64" s="71"/>
      <c r="BV64" s="1285" t="s">
        <v>251</v>
      </c>
      <c r="BW64" s="1285"/>
      <c r="BX64" s="1285"/>
      <c r="BY64" s="1285"/>
      <c r="BZ64" s="1285"/>
      <c r="CA64" s="1285"/>
      <c r="CB64" s="1285"/>
      <c r="CC64" s="1285"/>
      <c r="CD64" s="1285"/>
      <c r="CE64" s="80">
        <v>1</v>
      </c>
      <c r="CF64" s="1281" t="s">
        <v>271</v>
      </c>
      <c r="CG64" s="1282"/>
      <c r="CH64" s="1282"/>
      <c r="CI64" s="1282"/>
      <c r="CJ64" s="1282"/>
      <c r="CK64" s="1282"/>
      <c r="CL64" s="1282"/>
      <c r="CM64" s="1282"/>
      <c r="CN64" s="1283"/>
      <c r="CO64" s="81">
        <v>1</v>
      </c>
    </row>
    <row r="65" spans="1:97" s="11" customFormat="1" ht="23.25" customHeight="1">
      <c r="A65" s="69">
        <v>15</v>
      </c>
      <c r="B65" s="1257" t="s">
        <v>253</v>
      </c>
      <c r="C65" s="1258"/>
      <c r="D65" s="1258"/>
      <c r="E65" s="1258"/>
      <c r="F65" s="1258"/>
      <c r="G65" s="1259"/>
      <c r="H65" s="1556"/>
      <c r="I65" s="1557"/>
      <c r="J65" s="157"/>
      <c r="K65" s="158"/>
      <c r="L65" s="159"/>
      <c r="M65" s="160"/>
      <c r="N65" s="158"/>
      <c r="O65" s="159"/>
      <c r="P65" s="160"/>
      <c r="Q65" s="158"/>
      <c r="R65" s="159"/>
      <c r="S65" s="160"/>
      <c r="T65" s="161"/>
      <c r="U65" s="153"/>
      <c r="V65" s="145"/>
      <c r="W65" s="57"/>
      <c r="X65" s="57"/>
      <c r="Y65" s="1167" t="s">
        <v>254</v>
      </c>
      <c r="Z65" s="1167"/>
      <c r="AA65" s="1167"/>
      <c r="AB65" s="1167"/>
      <c r="AC65" s="1102" t="s">
        <v>167</v>
      </c>
      <c r="AD65" s="1102"/>
      <c r="AE65" s="372"/>
      <c r="AF65" s="138"/>
      <c r="AG65" s="133">
        <v>2</v>
      </c>
      <c r="AJ65" s="1286" t="s">
        <v>255</v>
      </c>
      <c r="AK65" s="1286"/>
      <c r="AL65" s="1168" t="s">
        <v>256</v>
      </c>
      <c r="AM65" s="1168"/>
      <c r="AN65" s="1168"/>
      <c r="AO65" s="1168"/>
      <c r="AP65" s="372"/>
      <c r="AQ65" s="138">
        <v>1</v>
      </c>
      <c r="AR65" s="133">
        <v>1</v>
      </c>
      <c r="AT65" s="62"/>
      <c r="AU65" s="1167"/>
      <c r="AV65" s="1167"/>
      <c r="AW65" s="1167"/>
      <c r="AX65" s="1167"/>
      <c r="AY65" s="1284" t="s">
        <v>257</v>
      </c>
      <c r="AZ65" s="1284"/>
      <c r="BA65" s="372"/>
      <c r="BB65" s="138"/>
      <c r="BC65" s="133">
        <v>1</v>
      </c>
      <c r="BD65" s="62"/>
      <c r="BE65" s="62"/>
      <c r="BF65" s="82"/>
      <c r="BG65" s="82"/>
      <c r="BH65" s="82"/>
      <c r="BI65" s="82"/>
      <c r="BJ65" s="82"/>
      <c r="BK65" s="82"/>
      <c r="BL65" s="82"/>
      <c r="BM65" s="83"/>
      <c r="BN65" s="71"/>
      <c r="BO65" s="71"/>
      <c r="BP65" s="71"/>
      <c r="BQ65" s="71"/>
      <c r="BR65" s="71"/>
      <c r="BS65" s="71"/>
      <c r="BT65" s="71"/>
      <c r="BU65" s="376"/>
      <c r="BV65" s="1287" t="s">
        <v>995</v>
      </c>
      <c r="BW65" s="1288"/>
      <c r="BX65" s="1278" t="s">
        <v>996</v>
      </c>
      <c r="BY65" s="1279"/>
      <c r="BZ65" s="1279"/>
      <c r="CA65" s="1279"/>
      <c r="CB65" s="1279"/>
      <c r="CC65" s="1279"/>
      <c r="CD65" s="1280"/>
      <c r="CE65" s="383">
        <v>1</v>
      </c>
      <c r="CF65" s="1281" t="s">
        <v>275</v>
      </c>
      <c r="CG65" s="1282"/>
      <c r="CH65" s="1282"/>
      <c r="CI65" s="1282"/>
      <c r="CJ65" s="1282"/>
      <c r="CK65" s="1282"/>
      <c r="CL65" s="1282"/>
      <c r="CM65" s="1282"/>
      <c r="CN65" s="1283"/>
      <c r="CO65" s="81"/>
    </row>
    <row r="66" spans="1:97" s="11" customFormat="1" ht="23.25" customHeight="1">
      <c r="A66" s="69">
        <v>16</v>
      </c>
      <c r="B66" s="1257" t="s">
        <v>259</v>
      </c>
      <c r="C66" s="1258"/>
      <c r="D66" s="1258"/>
      <c r="E66" s="1258"/>
      <c r="F66" s="1258"/>
      <c r="G66" s="1259"/>
      <c r="H66" s="1556">
        <v>1</v>
      </c>
      <c r="I66" s="1557"/>
      <c r="J66" s="162"/>
      <c r="K66" s="163"/>
      <c r="L66" s="164"/>
      <c r="M66" s="109"/>
      <c r="N66" s="163"/>
      <c r="O66" s="164">
        <v>1</v>
      </c>
      <c r="P66" s="109">
        <v>2</v>
      </c>
      <c r="Q66" s="163">
        <v>3</v>
      </c>
      <c r="R66" s="164">
        <v>0</v>
      </c>
      <c r="S66" s="109">
        <v>0</v>
      </c>
      <c r="T66" s="165" t="s">
        <v>330</v>
      </c>
      <c r="U66" s="153" t="s">
        <v>332</v>
      </c>
      <c r="V66" s="145">
        <v>7</v>
      </c>
      <c r="W66" s="57"/>
      <c r="X66" s="57"/>
      <c r="Y66" s="1167"/>
      <c r="Z66" s="1167"/>
      <c r="AA66" s="1167"/>
      <c r="AB66" s="1167"/>
      <c r="AC66" s="1277" t="s">
        <v>260</v>
      </c>
      <c r="AD66" s="1277"/>
      <c r="AE66" s="372"/>
      <c r="AF66" s="138"/>
      <c r="AG66" s="133">
        <v>2</v>
      </c>
      <c r="AJ66" s="1286"/>
      <c r="AK66" s="1286"/>
      <c r="AL66" s="1168" t="s">
        <v>261</v>
      </c>
      <c r="AM66" s="1168"/>
      <c r="AN66" s="1168"/>
      <c r="AO66" s="1168"/>
      <c r="AP66" s="147"/>
      <c r="AQ66" s="138"/>
      <c r="AR66" s="133">
        <v>5</v>
      </c>
      <c r="AT66" s="62"/>
      <c r="AU66" s="1167"/>
      <c r="AV66" s="1167"/>
      <c r="AW66" s="1167"/>
      <c r="AX66" s="1167"/>
      <c r="AY66" s="1284" t="s">
        <v>262</v>
      </c>
      <c r="AZ66" s="1284"/>
      <c r="BA66" s="372"/>
      <c r="BB66" s="138"/>
      <c r="BC66" s="133"/>
      <c r="BD66" s="62"/>
      <c r="BE66" s="62"/>
      <c r="BF66" s="1224" t="s">
        <v>263</v>
      </c>
      <c r="BG66" s="1224"/>
      <c r="BH66" s="1224"/>
      <c r="BI66" s="1224"/>
      <c r="BJ66" s="1224"/>
      <c r="BK66" s="1224"/>
      <c r="BL66" s="1224"/>
      <c r="BM66" s="1224"/>
      <c r="BN66" s="1224"/>
      <c r="BO66" s="1224"/>
      <c r="BP66" s="1224"/>
      <c r="BQ66" s="1224"/>
      <c r="BR66" s="1224"/>
      <c r="BS66" s="1224"/>
      <c r="BT66" s="71"/>
      <c r="BU66" s="71"/>
      <c r="BV66" s="1289"/>
      <c r="BW66" s="1290"/>
      <c r="BX66" s="1278" t="s">
        <v>997</v>
      </c>
      <c r="BY66" s="1279"/>
      <c r="BZ66" s="1279"/>
      <c r="CA66" s="1279"/>
      <c r="CB66" s="1279"/>
      <c r="CC66" s="1279"/>
      <c r="CD66" s="1280"/>
      <c r="CE66" s="383"/>
      <c r="CF66" s="1285" t="s">
        <v>282</v>
      </c>
      <c r="CG66" s="1285"/>
      <c r="CH66" s="1285"/>
      <c r="CI66" s="1285"/>
      <c r="CJ66" s="1285"/>
      <c r="CK66" s="1285"/>
      <c r="CL66" s="1285"/>
      <c r="CM66" s="1285"/>
      <c r="CN66" s="1285"/>
      <c r="CO66" s="81"/>
    </row>
    <row r="67" spans="1:97" s="11" customFormat="1" ht="23.25" customHeight="1">
      <c r="A67" s="69">
        <v>17</v>
      </c>
      <c r="B67" s="1257" t="s">
        <v>264</v>
      </c>
      <c r="C67" s="1258"/>
      <c r="D67" s="1258"/>
      <c r="E67" s="1258"/>
      <c r="F67" s="1258"/>
      <c r="G67" s="1259"/>
      <c r="H67" s="1556">
        <v>1</v>
      </c>
      <c r="I67" s="1557"/>
      <c r="J67" s="162"/>
      <c r="K67" s="163"/>
      <c r="L67" s="164"/>
      <c r="M67" s="109"/>
      <c r="N67" s="163"/>
      <c r="O67" s="164"/>
      <c r="P67" s="109">
        <v>3</v>
      </c>
      <c r="Q67" s="163">
        <v>8</v>
      </c>
      <c r="R67" s="164">
        <v>9</v>
      </c>
      <c r="S67" s="109">
        <v>9</v>
      </c>
      <c r="T67" s="165" t="s">
        <v>330</v>
      </c>
      <c r="U67" s="153" t="s">
        <v>368</v>
      </c>
      <c r="V67" s="145">
        <v>4</v>
      </c>
      <c r="W67" s="57"/>
      <c r="X67" s="57"/>
      <c r="Y67" s="1167"/>
      <c r="Z67" s="1167"/>
      <c r="AA67" s="1167"/>
      <c r="AB67" s="1167"/>
      <c r="AC67" s="1277" t="s">
        <v>265</v>
      </c>
      <c r="AD67" s="1277"/>
      <c r="AE67" s="372"/>
      <c r="AF67" s="138"/>
      <c r="AG67" s="133"/>
      <c r="AJ67" s="1286"/>
      <c r="AK67" s="1286"/>
      <c r="AL67" s="1168" t="s">
        <v>266</v>
      </c>
      <c r="AM67" s="1168"/>
      <c r="AN67" s="1168"/>
      <c r="AO67" s="1168"/>
      <c r="AP67" s="372"/>
      <c r="AQ67" s="138"/>
      <c r="AR67" s="133">
        <v>9</v>
      </c>
      <c r="AT67" s="62"/>
      <c r="AU67" s="1167" t="s">
        <v>267</v>
      </c>
      <c r="AV67" s="1167"/>
      <c r="AW67" s="1167"/>
      <c r="AX67" s="1167"/>
      <c r="AY67" s="1102" t="s">
        <v>167</v>
      </c>
      <c r="AZ67" s="1102"/>
      <c r="BA67" s="372"/>
      <c r="BB67" s="138"/>
      <c r="BC67" s="133">
        <v>1</v>
      </c>
      <c r="BD67" s="62"/>
      <c r="BE67" s="62"/>
      <c r="BF67" s="1553" t="s">
        <v>268</v>
      </c>
      <c r="BG67" s="1553"/>
      <c r="BH67" s="1553"/>
      <c r="BI67" s="1553"/>
      <c r="BJ67" s="1553"/>
      <c r="BK67" s="1553"/>
      <c r="BL67" s="1553"/>
      <c r="BM67" s="1553"/>
      <c r="BN67" s="1553"/>
      <c r="BO67" s="1553"/>
      <c r="BP67" s="1553"/>
      <c r="BQ67" s="1553"/>
      <c r="BR67" s="166" t="s">
        <v>269</v>
      </c>
      <c r="BS67" s="166" t="s">
        <v>270</v>
      </c>
      <c r="BT67" s="71"/>
      <c r="BU67" s="71"/>
      <c r="BV67" s="1291"/>
      <c r="BW67" s="1292"/>
      <c r="BX67" s="1278" t="s">
        <v>998</v>
      </c>
      <c r="BY67" s="1279"/>
      <c r="BZ67" s="1279"/>
      <c r="CA67" s="1279"/>
      <c r="CB67" s="1279"/>
      <c r="CC67" s="1279"/>
      <c r="CD67" s="1280"/>
      <c r="CE67" s="383"/>
      <c r="CF67" s="1341" t="s">
        <v>999</v>
      </c>
      <c r="CG67" s="1341"/>
      <c r="CH67" s="1341"/>
      <c r="CI67" s="1341"/>
      <c r="CJ67" s="1341"/>
      <c r="CK67" s="1341"/>
      <c r="CL67" s="1341"/>
      <c r="CM67" s="1341"/>
      <c r="CN67" s="1341"/>
      <c r="CO67" s="81"/>
    </row>
    <row r="68" spans="1:97" s="11" customFormat="1" ht="23.25" customHeight="1">
      <c r="A68" s="69">
        <v>18</v>
      </c>
      <c r="B68" s="1257" t="s">
        <v>272</v>
      </c>
      <c r="C68" s="1258"/>
      <c r="D68" s="1258"/>
      <c r="E68" s="1258"/>
      <c r="F68" s="1258"/>
      <c r="G68" s="1259"/>
      <c r="H68" s="1556"/>
      <c r="I68" s="1557"/>
      <c r="J68" s="162"/>
      <c r="K68" s="163"/>
      <c r="L68" s="164"/>
      <c r="M68" s="109"/>
      <c r="N68" s="163"/>
      <c r="O68" s="164"/>
      <c r="P68" s="109"/>
      <c r="Q68" s="163"/>
      <c r="R68" s="164"/>
      <c r="S68" s="109"/>
      <c r="T68" s="165"/>
      <c r="U68" s="153"/>
      <c r="V68" s="145"/>
      <c r="W68" s="57"/>
      <c r="X68" s="57"/>
      <c r="Y68" s="1167"/>
      <c r="Z68" s="1167"/>
      <c r="AA68" s="1167"/>
      <c r="AB68" s="1167"/>
      <c r="AC68" s="1102" t="s">
        <v>174</v>
      </c>
      <c r="AD68" s="1102"/>
      <c r="AE68" s="372"/>
      <c r="AF68" s="138"/>
      <c r="AG68" s="133">
        <v>1</v>
      </c>
      <c r="AJ68" s="1286"/>
      <c r="AK68" s="1286"/>
      <c r="AL68" s="1168" t="s">
        <v>273</v>
      </c>
      <c r="AM68" s="1168"/>
      <c r="AN68" s="1168"/>
      <c r="AO68" s="1168"/>
      <c r="AP68" s="372"/>
      <c r="AQ68" s="138"/>
      <c r="AR68" s="133">
        <v>2</v>
      </c>
      <c r="AT68" s="62"/>
      <c r="AU68" s="1167"/>
      <c r="AV68" s="1167"/>
      <c r="AW68" s="1167"/>
      <c r="AX68" s="1167"/>
      <c r="AY68" s="1102" t="s">
        <v>174</v>
      </c>
      <c r="AZ68" s="1102"/>
      <c r="BA68" s="372"/>
      <c r="BB68" s="138"/>
      <c r="BC68" s="133"/>
      <c r="BD68" s="62"/>
      <c r="BE68" s="62"/>
      <c r="BF68" s="1553" t="s">
        <v>274</v>
      </c>
      <c r="BG68" s="1553"/>
      <c r="BH68" s="1553"/>
      <c r="BI68" s="1553"/>
      <c r="BJ68" s="1553"/>
      <c r="BK68" s="1553"/>
      <c r="BL68" s="1553"/>
      <c r="BM68" s="1553"/>
      <c r="BN68" s="1553"/>
      <c r="BO68" s="1553"/>
      <c r="BP68" s="1553"/>
      <c r="BQ68" s="1553"/>
      <c r="BR68" s="139">
        <v>1</v>
      </c>
      <c r="BS68" s="167"/>
      <c r="BT68" s="71"/>
      <c r="BU68" s="71"/>
      <c r="BV68" s="1285" t="s">
        <v>286</v>
      </c>
      <c r="BW68" s="1285"/>
      <c r="BX68" s="1285"/>
      <c r="BY68" s="1285"/>
      <c r="BZ68" s="1285"/>
      <c r="CA68" s="1285"/>
      <c r="CB68" s="1285"/>
      <c r="CC68" s="1285"/>
      <c r="CD68" s="1285"/>
      <c r="CE68" s="80">
        <v>1</v>
      </c>
      <c r="CF68" s="1287" t="s">
        <v>1000</v>
      </c>
      <c r="CG68" s="1288"/>
      <c r="CH68" s="1278" t="s">
        <v>2</v>
      </c>
      <c r="CI68" s="1279"/>
      <c r="CJ68" s="1279"/>
      <c r="CK68" s="1279"/>
      <c r="CL68" s="1279"/>
      <c r="CM68" s="1279"/>
      <c r="CN68" s="1280"/>
      <c r="CO68" s="380">
        <v>1</v>
      </c>
    </row>
    <row r="69" spans="1:97" s="11" customFormat="1" ht="23.25" customHeight="1">
      <c r="A69" s="69">
        <v>19</v>
      </c>
      <c r="B69" s="1257" t="s">
        <v>276</v>
      </c>
      <c r="C69" s="1258"/>
      <c r="D69" s="1258"/>
      <c r="E69" s="1258"/>
      <c r="F69" s="1258"/>
      <c r="G69" s="1259"/>
      <c r="H69" s="1556">
        <v>1</v>
      </c>
      <c r="I69" s="1557"/>
      <c r="J69" s="162"/>
      <c r="K69" s="163"/>
      <c r="L69" s="164"/>
      <c r="M69" s="109"/>
      <c r="N69" s="163"/>
      <c r="O69" s="164"/>
      <c r="P69" s="109">
        <v>5</v>
      </c>
      <c r="Q69" s="163">
        <v>4</v>
      </c>
      <c r="R69" s="164">
        <v>3</v>
      </c>
      <c r="S69" s="109">
        <v>0</v>
      </c>
      <c r="T69" s="165" t="s">
        <v>330</v>
      </c>
      <c r="U69" s="153"/>
      <c r="V69" s="145">
        <v>7</v>
      </c>
      <c r="W69" s="57"/>
      <c r="X69" s="57"/>
      <c r="Y69" s="1167"/>
      <c r="Z69" s="1167"/>
      <c r="AA69" s="1167"/>
      <c r="AB69" s="1167"/>
      <c r="AC69" s="1102" t="s">
        <v>277</v>
      </c>
      <c r="AD69" s="1102"/>
      <c r="AE69" s="372"/>
      <c r="AF69" s="138"/>
      <c r="AG69" s="133"/>
      <c r="AJ69" s="1286"/>
      <c r="AK69" s="1286"/>
      <c r="AL69" s="1168" t="s">
        <v>278</v>
      </c>
      <c r="AM69" s="1168"/>
      <c r="AN69" s="1168"/>
      <c r="AO69" s="1168"/>
      <c r="AP69" s="372"/>
      <c r="AQ69" s="138"/>
      <c r="AR69" s="133">
        <v>1</v>
      </c>
      <c r="AU69" s="1167" t="s">
        <v>279</v>
      </c>
      <c r="AV69" s="1167"/>
      <c r="AW69" s="1167"/>
      <c r="AX69" s="1167"/>
      <c r="AY69" s="1102" t="s">
        <v>280</v>
      </c>
      <c r="AZ69" s="1102"/>
      <c r="BA69" s="372"/>
      <c r="BB69" s="138"/>
      <c r="BC69" s="133"/>
      <c r="BD69" s="10"/>
      <c r="BE69" s="10"/>
      <c r="BF69" s="1553" t="s">
        <v>281</v>
      </c>
      <c r="BG69" s="1553"/>
      <c r="BH69" s="1553"/>
      <c r="BI69" s="1553"/>
      <c r="BJ69" s="1553"/>
      <c r="BK69" s="1553"/>
      <c r="BL69" s="1553"/>
      <c r="BM69" s="1553"/>
      <c r="BN69" s="1553"/>
      <c r="BO69" s="1553"/>
      <c r="BP69" s="1553"/>
      <c r="BQ69" s="1553"/>
      <c r="BR69" s="139"/>
      <c r="BS69" s="167">
        <v>1</v>
      </c>
      <c r="BU69" s="376"/>
      <c r="BV69" s="1285" t="s">
        <v>288</v>
      </c>
      <c r="BW69" s="1285"/>
      <c r="BX69" s="1285"/>
      <c r="BY69" s="1285"/>
      <c r="BZ69" s="1285"/>
      <c r="CA69" s="1285"/>
      <c r="CB69" s="1285"/>
      <c r="CC69" s="1285"/>
      <c r="CD69" s="1285"/>
      <c r="CE69" s="80">
        <v>1</v>
      </c>
      <c r="CF69" s="1289"/>
      <c r="CG69" s="1290"/>
      <c r="CH69" s="1278" t="s">
        <v>1001</v>
      </c>
      <c r="CI69" s="1279"/>
      <c r="CJ69" s="1279"/>
      <c r="CK69" s="1279"/>
      <c r="CL69" s="1279"/>
      <c r="CM69" s="1279"/>
      <c r="CN69" s="1280"/>
      <c r="CO69" s="380"/>
    </row>
    <row r="70" spans="1:97" s="11" customFormat="1" ht="23.25" customHeight="1" thickBot="1">
      <c r="A70" s="69">
        <v>20</v>
      </c>
      <c r="B70" s="1257" t="s">
        <v>283</v>
      </c>
      <c r="C70" s="1258"/>
      <c r="D70" s="1258"/>
      <c r="E70" s="1258"/>
      <c r="F70" s="1258"/>
      <c r="G70" s="1259"/>
      <c r="H70" s="1554">
        <v>1</v>
      </c>
      <c r="I70" s="1555"/>
      <c r="J70" s="168"/>
      <c r="K70" s="169"/>
      <c r="L70" s="170"/>
      <c r="M70" s="171"/>
      <c r="N70" s="169"/>
      <c r="O70" s="170"/>
      <c r="P70" s="171"/>
      <c r="Q70" s="169">
        <v>5</v>
      </c>
      <c r="R70" s="170">
        <v>5</v>
      </c>
      <c r="S70" s="171">
        <v>0</v>
      </c>
      <c r="T70" s="172" t="s">
        <v>330</v>
      </c>
      <c r="U70" s="173" t="s">
        <v>332</v>
      </c>
      <c r="V70" s="174">
        <v>0</v>
      </c>
      <c r="W70" s="17"/>
      <c r="X70" s="17"/>
      <c r="AJ70" s="1286"/>
      <c r="AK70" s="1286"/>
      <c r="AL70" s="1168" t="s">
        <v>62</v>
      </c>
      <c r="AM70" s="1168"/>
      <c r="AN70" s="1168"/>
      <c r="AO70" s="1168"/>
      <c r="AP70" s="372"/>
      <c r="AQ70" s="138"/>
      <c r="AR70" s="133"/>
      <c r="AU70" s="1167"/>
      <c r="AV70" s="1167"/>
      <c r="AW70" s="1167"/>
      <c r="AX70" s="1167"/>
      <c r="AY70" s="1102" t="s">
        <v>284</v>
      </c>
      <c r="AZ70" s="1102"/>
      <c r="BA70" s="372"/>
      <c r="BB70" s="138"/>
      <c r="BC70" s="133">
        <v>1</v>
      </c>
      <c r="BF70" s="1553" t="s">
        <v>285</v>
      </c>
      <c r="BG70" s="1553"/>
      <c r="BH70" s="1553"/>
      <c r="BI70" s="1553"/>
      <c r="BJ70" s="1553"/>
      <c r="BK70" s="1553"/>
      <c r="BL70" s="1553"/>
      <c r="BM70" s="1553"/>
      <c r="BN70" s="1553"/>
      <c r="BO70" s="1553"/>
      <c r="BP70" s="1553"/>
      <c r="BQ70" s="1553"/>
      <c r="BR70" s="139">
        <v>1</v>
      </c>
      <c r="BS70" s="167"/>
      <c r="BT70" s="85"/>
      <c r="BU70" s="85"/>
      <c r="BV70" s="1281" t="s">
        <v>252</v>
      </c>
      <c r="BW70" s="1282"/>
      <c r="BX70" s="1282"/>
      <c r="BY70" s="1282"/>
      <c r="BZ70" s="1282"/>
      <c r="CA70" s="1282"/>
      <c r="CB70" s="1282"/>
      <c r="CC70" s="1282"/>
      <c r="CD70" s="1283"/>
      <c r="CE70" s="80">
        <v>1</v>
      </c>
      <c r="CF70" s="1291"/>
      <c r="CG70" s="1292"/>
      <c r="CH70" s="1278" t="s">
        <v>1002</v>
      </c>
      <c r="CI70" s="1279"/>
      <c r="CJ70" s="1279"/>
      <c r="CK70" s="1279"/>
      <c r="CL70" s="1279"/>
      <c r="CM70" s="1279"/>
      <c r="CN70" s="1280"/>
      <c r="CO70" s="383"/>
    </row>
    <row r="71" spans="1:97" s="11" customFormat="1" ht="23.25" customHeight="1">
      <c r="A71" s="19"/>
      <c r="B71" s="86"/>
      <c r="C71" s="86"/>
      <c r="D71" s="86"/>
      <c r="E71" s="86"/>
      <c r="F71" s="86"/>
      <c r="G71" s="86"/>
      <c r="H71" s="87"/>
      <c r="I71" s="87"/>
      <c r="J71" s="88"/>
      <c r="K71" s="88"/>
      <c r="L71" s="88"/>
      <c r="M71" s="88"/>
      <c r="N71" s="88"/>
      <c r="O71" s="88"/>
      <c r="P71" s="88"/>
      <c r="Q71" s="88"/>
      <c r="R71" s="183"/>
      <c r="S71" s="88"/>
      <c r="T71" s="89"/>
      <c r="U71" s="89"/>
      <c r="V71" s="90"/>
      <c r="W71" s="17"/>
      <c r="X71" s="17"/>
      <c r="AJ71" s="1286"/>
      <c r="AK71" s="1286"/>
      <c r="AL71" s="1168" t="s">
        <v>287</v>
      </c>
      <c r="AM71" s="1168"/>
      <c r="AN71" s="1168"/>
      <c r="AO71" s="1168"/>
      <c r="AP71" s="372"/>
      <c r="AQ71" s="138">
        <v>1</v>
      </c>
      <c r="AR71" s="184">
        <v>5</v>
      </c>
      <c r="BE71" s="91"/>
      <c r="BF71" s="91"/>
      <c r="BG71" s="92"/>
      <c r="BH71" s="92"/>
      <c r="BI71" s="92"/>
      <c r="BJ71" s="92"/>
      <c r="BK71" s="92"/>
      <c r="BL71" s="92"/>
      <c r="BM71" s="92"/>
      <c r="BN71" s="92"/>
      <c r="BO71" s="92"/>
      <c r="BP71" s="92"/>
      <c r="BQ71" s="92"/>
      <c r="BR71" s="92"/>
      <c r="BS71" s="92"/>
      <c r="BT71" s="92"/>
      <c r="BU71" s="92"/>
      <c r="BV71" s="1281" t="s">
        <v>258</v>
      </c>
      <c r="BW71" s="1282"/>
      <c r="BX71" s="1282"/>
      <c r="BY71" s="1282"/>
      <c r="BZ71" s="1282"/>
      <c r="CA71" s="1282"/>
      <c r="CB71" s="1282"/>
      <c r="CC71" s="1282"/>
      <c r="CD71" s="1283"/>
      <c r="CE71" s="80"/>
      <c r="CF71" s="1305"/>
      <c r="CG71" s="1306"/>
      <c r="CH71" s="1306"/>
      <c r="CI71" s="1306"/>
      <c r="CJ71" s="1306"/>
      <c r="CK71" s="1306"/>
      <c r="CL71" s="1306"/>
      <c r="CM71" s="1306"/>
      <c r="CN71" s="1306"/>
      <c r="CO71" s="1307"/>
    </row>
    <row r="72" spans="1:97" s="11" customFormat="1" ht="18" customHeight="1">
      <c r="J72" s="17"/>
      <c r="K72" s="17"/>
      <c r="L72" s="17"/>
      <c r="M72" s="17"/>
      <c r="N72" s="17"/>
      <c r="O72" s="17"/>
      <c r="P72" s="17"/>
      <c r="Q72" s="17"/>
      <c r="R72" s="17"/>
      <c r="S72" s="17"/>
      <c r="T72" s="17"/>
      <c r="U72" s="17"/>
      <c r="V72" s="17"/>
      <c r="W72" s="17"/>
      <c r="X72" s="17"/>
      <c r="AJ72" s="93"/>
      <c r="AK72" s="93"/>
      <c r="BE72" s="91"/>
      <c r="BF72" s="91"/>
      <c r="BG72" s="92"/>
      <c r="BH72" s="92"/>
      <c r="BI72" s="92"/>
      <c r="BJ72" s="92"/>
      <c r="BK72" s="92"/>
      <c r="BL72" s="92"/>
      <c r="BM72" s="92"/>
      <c r="BN72" s="92"/>
      <c r="BO72" s="92"/>
      <c r="BP72" s="92"/>
      <c r="BQ72" s="92"/>
      <c r="BR72" s="92"/>
      <c r="BS72" s="92"/>
      <c r="BT72" s="92"/>
      <c r="BU72" s="92"/>
      <c r="BV72" s="92"/>
      <c r="BW72" s="92"/>
      <c r="BX72" s="92"/>
      <c r="BY72" s="92"/>
      <c r="BZ72" s="92"/>
      <c r="CA72" s="92"/>
      <c r="CB72" s="92"/>
      <c r="CC72" s="94"/>
      <c r="CD72" s="94"/>
      <c r="CE72" s="95"/>
      <c r="CF72" s="95"/>
      <c r="CG72" s="96"/>
      <c r="CH72" s="96"/>
      <c r="CI72" s="97"/>
      <c r="CJ72" s="96"/>
      <c r="CK72" s="96"/>
      <c r="CL72" s="97"/>
      <c r="CM72" s="96"/>
      <c r="CN72" s="96"/>
      <c r="CO72" s="97"/>
    </row>
    <row r="73" spans="1:97" ht="23.25" customHeight="1">
      <c r="Z73" s="1308" t="s">
        <v>289</v>
      </c>
      <c r="AA73" s="1309"/>
      <c r="AB73" s="1312" t="s">
        <v>290</v>
      </c>
      <c r="AC73" s="1313"/>
      <c r="AD73" s="1313"/>
      <c r="AE73" s="1313"/>
      <c r="AF73" s="1313"/>
      <c r="AG73" s="1313"/>
      <c r="AH73" s="1313"/>
      <c r="AI73" s="1313"/>
      <c r="AJ73" s="1313"/>
      <c r="AK73" s="1313"/>
      <c r="AL73" s="1313"/>
      <c r="AM73" s="1313"/>
      <c r="AN73" s="1313"/>
      <c r="AO73" s="1313"/>
      <c r="AP73" s="1313"/>
      <c r="AQ73" s="1313"/>
      <c r="AR73" s="1313"/>
      <c r="AS73" s="1314"/>
      <c r="AT73" s="1549">
        <v>1</v>
      </c>
      <c r="AU73" s="1550"/>
      <c r="AV73" s="1319" t="s">
        <v>291</v>
      </c>
      <c r="AW73" s="1320"/>
      <c r="AX73" s="1320"/>
      <c r="AY73" s="1320"/>
      <c r="AZ73" s="1320"/>
      <c r="BA73" s="1320"/>
      <c r="BB73" s="1320"/>
      <c r="BC73" s="1320"/>
      <c r="BD73" s="1320"/>
      <c r="BE73" s="1320"/>
      <c r="BF73" s="1321"/>
      <c r="BI73" s="1308" t="s">
        <v>292</v>
      </c>
      <c r="BJ73" s="1309"/>
      <c r="BK73" s="1312" t="s">
        <v>293</v>
      </c>
      <c r="BL73" s="1313"/>
      <c r="BM73" s="1313"/>
      <c r="BN73" s="1313"/>
      <c r="BO73" s="1313"/>
      <c r="BP73" s="1313"/>
      <c r="BQ73" s="1313"/>
      <c r="BR73" s="1313"/>
      <c r="BS73" s="1313"/>
      <c r="BT73" s="1313"/>
      <c r="BU73" s="1313"/>
      <c r="BV73" s="1313"/>
      <c r="BW73" s="1313"/>
      <c r="BX73" s="1313"/>
      <c r="BY73" s="1313"/>
      <c r="BZ73" s="1313"/>
      <c r="CA73" s="1313"/>
      <c r="CB73" s="1314"/>
      <c r="CC73" s="1549">
        <v>1</v>
      </c>
      <c r="CD73" s="1550"/>
      <c r="CE73" s="1319" t="s">
        <v>294</v>
      </c>
      <c r="CF73" s="1320"/>
      <c r="CG73" s="1320"/>
      <c r="CH73" s="1320"/>
      <c r="CI73" s="1320"/>
      <c r="CJ73" s="1320"/>
      <c r="CK73" s="1320"/>
      <c r="CL73" s="1320"/>
      <c r="CM73" s="1320"/>
      <c r="CN73" s="1320"/>
      <c r="CO73" s="1321"/>
      <c r="CP73" s="2"/>
    </row>
    <row r="74" spans="1:97" ht="23.25" customHeight="1">
      <c r="A74" s="98"/>
      <c r="B74" s="98"/>
      <c r="C74" s="98"/>
      <c r="D74" s="98"/>
      <c r="E74" s="98"/>
      <c r="F74" s="98"/>
      <c r="G74" s="98"/>
      <c r="H74" s="98"/>
      <c r="I74" s="98"/>
      <c r="J74" s="98"/>
      <c r="K74" s="98"/>
      <c r="L74" s="98"/>
      <c r="M74" s="98"/>
      <c r="N74" s="98"/>
      <c r="O74" s="98"/>
      <c r="P74" s="98"/>
      <c r="Q74" s="98"/>
      <c r="R74" s="98"/>
      <c r="S74" s="98"/>
      <c r="T74" s="98"/>
      <c r="U74" s="98"/>
      <c r="V74" s="98"/>
      <c r="W74" s="98"/>
      <c r="X74" s="98"/>
      <c r="Y74" s="98"/>
      <c r="Z74" s="1310"/>
      <c r="AA74" s="1311"/>
      <c r="AB74" s="1298" t="s">
        <v>295</v>
      </c>
      <c r="AC74" s="1299"/>
      <c r="AD74" s="1299"/>
      <c r="AE74" s="1299"/>
      <c r="AF74" s="1299"/>
      <c r="AG74" s="1299"/>
      <c r="AH74" s="1299"/>
      <c r="AI74" s="1299"/>
      <c r="AJ74" s="1299"/>
      <c r="AK74" s="1299"/>
      <c r="AL74" s="1299"/>
      <c r="AM74" s="1299"/>
      <c r="AN74" s="1299"/>
      <c r="AO74" s="1299"/>
      <c r="AP74" s="1299"/>
      <c r="AQ74" s="1299"/>
      <c r="AR74" s="1299"/>
      <c r="AS74" s="1300"/>
      <c r="AT74" s="1551"/>
      <c r="AU74" s="1552"/>
      <c r="AV74" s="1301" t="s">
        <v>992</v>
      </c>
      <c r="AW74" s="1302"/>
      <c r="AX74" s="1541">
        <v>20</v>
      </c>
      <c r="AY74" s="1541"/>
      <c r="AZ74" s="99" t="s">
        <v>16</v>
      </c>
      <c r="BA74" s="1541">
        <v>10</v>
      </c>
      <c r="BB74" s="1541"/>
      <c r="BC74" s="99" t="s">
        <v>17</v>
      </c>
      <c r="BD74" s="1541">
        <v>1</v>
      </c>
      <c r="BE74" s="1541"/>
      <c r="BF74" s="100" t="s">
        <v>296</v>
      </c>
      <c r="BG74" s="2"/>
      <c r="BH74" s="2"/>
      <c r="BI74" s="1310"/>
      <c r="BJ74" s="1311"/>
      <c r="BK74" s="1298" t="s">
        <v>295</v>
      </c>
      <c r="BL74" s="1299"/>
      <c r="BM74" s="1299"/>
      <c r="BN74" s="1299"/>
      <c r="BO74" s="1299"/>
      <c r="BP74" s="1299"/>
      <c r="BQ74" s="1299"/>
      <c r="BR74" s="1299"/>
      <c r="BS74" s="1299"/>
      <c r="BT74" s="1299"/>
      <c r="BU74" s="1299"/>
      <c r="BV74" s="1299"/>
      <c r="BW74" s="1299"/>
      <c r="BX74" s="1299"/>
      <c r="BY74" s="1299"/>
      <c r="BZ74" s="1299"/>
      <c r="CA74" s="1299"/>
      <c r="CB74" s="1300"/>
      <c r="CC74" s="1551"/>
      <c r="CD74" s="1552"/>
      <c r="CE74" s="1301" t="s">
        <v>992</v>
      </c>
      <c r="CF74" s="1302"/>
      <c r="CG74" s="1541">
        <v>21</v>
      </c>
      <c r="CH74" s="1541"/>
      <c r="CI74" s="99" t="s">
        <v>16</v>
      </c>
      <c r="CJ74" s="1541">
        <v>1</v>
      </c>
      <c r="CK74" s="1541"/>
      <c r="CL74" s="99" t="s">
        <v>17</v>
      </c>
      <c r="CM74" s="1541">
        <v>11</v>
      </c>
      <c r="CN74" s="1541"/>
      <c r="CO74" s="100" t="s">
        <v>296</v>
      </c>
      <c r="CP74" s="2"/>
    </row>
    <row r="75" spans="1:97" s="83" customFormat="1" ht="18" customHeight="1">
      <c r="Z75" s="71"/>
      <c r="AA75" s="71"/>
      <c r="AB75" s="71"/>
      <c r="AC75" s="71"/>
      <c r="AD75" s="71"/>
      <c r="AE75" s="71"/>
      <c r="AF75" s="71"/>
      <c r="AG75" s="71"/>
      <c r="AH75" s="98"/>
      <c r="AI75" s="98"/>
      <c r="AJ75" s="98"/>
      <c r="AK75" s="98"/>
      <c r="AL75" s="101"/>
      <c r="AM75" s="101"/>
      <c r="AN75" s="101"/>
      <c r="AO75" s="101"/>
      <c r="AP75" s="101"/>
      <c r="AQ75" s="101"/>
      <c r="AR75" s="101"/>
      <c r="AS75" s="101"/>
      <c r="AT75" s="101"/>
      <c r="AU75" s="101"/>
      <c r="AV75" s="101"/>
      <c r="BA75" s="102"/>
      <c r="BB75" s="102"/>
      <c r="BC75" s="102"/>
      <c r="BD75" s="102"/>
      <c r="BE75" s="102"/>
      <c r="BF75" s="102"/>
      <c r="BG75" s="102"/>
      <c r="BH75" s="102"/>
      <c r="BI75" s="102"/>
      <c r="BJ75" s="102"/>
      <c r="BK75" s="102"/>
      <c r="BL75" s="102"/>
      <c r="BM75" s="102"/>
      <c r="BN75" s="102"/>
      <c r="BO75" s="102"/>
      <c r="BP75" s="102"/>
      <c r="BQ75" s="102"/>
      <c r="BR75" s="102"/>
      <c r="BS75" s="102"/>
      <c r="BT75" s="103"/>
      <c r="BU75" s="103"/>
      <c r="BV75" s="103"/>
      <c r="BW75" s="103"/>
      <c r="BX75" s="103"/>
      <c r="BY75" s="103"/>
      <c r="BZ75" s="103"/>
      <c r="CA75" s="103"/>
      <c r="CB75" s="103"/>
      <c r="CC75" s="103"/>
      <c r="CD75" s="103"/>
      <c r="CE75" s="103"/>
      <c r="CF75" s="103"/>
      <c r="CG75" s="103"/>
      <c r="CH75" s="103"/>
      <c r="CI75" s="103"/>
      <c r="CJ75" s="103"/>
      <c r="CK75" s="103"/>
      <c r="CL75" s="103"/>
      <c r="CM75" s="368"/>
      <c r="CN75" s="368"/>
      <c r="CO75" s="368"/>
      <c r="CP75" s="11"/>
      <c r="CQ75" s="11"/>
      <c r="CR75" s="71"/>
      <c r="CS75" s="71"/>
    </row>
    <row r="76" spans="1:97" ht="23.25" customHeight="1">
      <c r="Y76" s="83"/>
      <c r="Z76" s="83"/>
      <c r="AA76" s="83"/>
      <c r="AB76" s="83"/>
      <c r="AC76" s="83"/>
      <c r="AD76" s="83"/>
      <c r="AE76" s="83"/>
      <c r="AF76" s="83"/>
      <c r="AG76" s="83"/>
      <c r="AH76" s="98"/>
      <c r="AI76" s="98"/>
      <c r="AJ76" s="98"/>
      <c r="AK76" s="98"/>
      <c r="AL76" s="98"/>
      <c r="AM76" s="98"/>
      <c r="AN76" s="98"/>
      <c r="AO76" s="98"/>
      <c r="AP76" s="98"/>
      <c r="AQ76" s="98"/>
      <c r="AR76" s="98"/>
      <c r="AS76" s="98"/>
      <c r="AT76" s="98"/>
      <c r="AU76" s="1332" t="s">
        <v>297</v>
      </c>
      <c r="AV76" s="1333"/>
      <c r="AW76" s="1333"/>
      <c r="AX76" s="1334"/>
      <c r="AY76" s="954" t="s">
        <v>298</v>
      </c>
      <c r="AZ76" s="955"/>
      <c r="BA76" s="956"/>
      <c r="BB76" s="1301" t="s">
        <v>992</v>
      </c>
      <c r="BC76" s="1302"/>
      <c r="BD76" s="1541"/>
      <c r="BE76" s="1541"/>
      <c r="BF76" s="1544" t="s">
        <v>16</v>
      </c>
      <c r="BG76" s="1544"/>
      <c r="BH76" s="1541"/>
      <c r="BI76" s="1541"/>
      <c r="BJ76" s="1544" t="s">
        <v>17</v>
      </c>
      <c r="BK76" s="1544"/>
      <c r="BL76" s="1541"/>
      <c r="BM76" s="1541"/>
      <c r="BN76" s="1544" t="s">
        <v>296</v>
      </c>
      <c r="BO76" s="1545"/>
      <c r="BP76" s="1005" t="s">
        <v>299</v>
      </c>
      <c r="BQ76" s="1102"/>
      <c r="BR76" s="1102"/>
      <c r="BS76" s="1102"/>
      <c r="BT76" s="374"/>
      <c r="BU76" s="374"/>
      <c r="BV76" s="374"/>
      <c r="BW76" s="374"/>
      <c r="BX76" s="374"/>
      <c r="BY76" s="374"/>
      <c r="BZ76" s="374"/>
      <c r="CA76" s="374"/>
      <c r="CB76" s="374"/>
      <c r="CC76" s="374"/>
      <c r="CD76" s="374"/>
      <c r="CE76" s="374"/>
      <c r="CF76" s="374"/>
      <c r="CG76" s="374"/>
      <c r="CH76" s="374"/>
      <c r="CI76" s="374"/>
      <c r="CJ76" s="374"/>
      <c r="CK76" s="374"/>
      <c r="CL76" s="374"/>
      <c r="CM76" s="105"/>
      <c r="CN76" s="105"/>
      <c r="CO76" s="106"/>
    </row>
    <row r="77" spans="1:97" ht="23.25" customHeight="1">
      <c r="A77" s="98"/>
      <c r="B77" s="98"/>
      <c r="C77" s="98"/>
      <c r="D77" s="98"/>
      <c r="E77" s="98"/>
      <c r="F77" s="98"/>
      <c r="G77" s="98"/>
      <c r="H77" s="98"/>
      <c r="I77" s="98"/>
      <c r="J77" s="98"/>
      <c r="K77" s="98"/>
      <c r="L77" s="98"/>
      <c r="M77" s="98"/>
      <c r="N77" s="98"/>
      <c r="O77" s="98"/>
      <c r="P77" s="98"/>
      <c r="Q77" s="98"/>
      <c r="R77" s="98"/>
      <c r="S77" s="98"/>
      <c r="T77" s="98"/>
      <c r="U77" s="98"/>
      <c r="V77" s="98"/>
      <c r="W77" s="98"/>
      <c r="X77" s="98"/>
      <c r="Y77" s="83"/>
      <c r="Z77" s="83"/>
      <c r="AA77" s="83"/>
      <c r="AB77" s="83"/>
      <c r="AC77" s="83"/>
      <c r="AD77" s="83"/>
      <c r="AE77" s="83"/>
      <c r="AF77" s="83"/>
      <c r="AG77" s="83"/>
      <c r="AH77" s="98"/>
      <c r="AI77" s="98"/>
      <c r="AJ77" s="98"/>
      <c r="AK77" s="98"/>
      <c r="AL77" s="98"/>
      <c r="AM77" s="98"/>
      <c r="AN77" s="98"/>
      <c r="AO77" s="98"/>
      <c r="AP77" s="98"/>
      <c r="AQ77" s="98"/>
      <c r="AR77" s="98"/>
      <c r="AS77" s="98"/>
      <c r="AT77" s="98"/>
      <c r="AU77" s="1335"/>
      <c r="AV77" s="1336"/>
      <c r="AW77" s="1336"/>
      <c r="AX77" s="1337"/>
      <c r="AY77" s="1003" t="s">
        <v>300</v>
      </c>
      <c r="AZ77" s="1004"/>
      <c r="BA77" s="1005"/>
      <c r="BB77" s="381"/>
      <c r="BC77" s="382"/>
      <c r="BD77" s="1546"/>
      <c r="BE77" s="1547"/>
      <c r="BF77" s="1547"/>
      <c r="BG77" s="1547"/>
      <c r="BH77" s="1547"/>
      <c r="BI77" s="1547"/>
      <c r="BJ77" s="1547"/>
      <c r="BK77" s="1547"/>
      <c r="BL77" s="1547"/>
      <c r="BM77" s="1548"/>
      <c r="BN77" s="1542"/>
      <c r="BO77" s="1543"/>
      <c r="BP77" s="1102" t="s">
        <v>301</v>
      </c>
      <c r="BQ77" s="1102"/>
      <c r="BR77" s="1102"/>
      <c r="BS77" s="1102"/>
      <c r="BT77" s="103"/>
      <c r="BU77" s="103"/>
      <c r="BV77" s="103"/>
      <c r="BW77" s="103"/>
      <c r="BX77" s="103"/>
      <c r="BY77" s="103"/>
      <c r="BZ77" s="103"/>
      <c r="CA77" s="103"/>
      <c r="CB77" s="103"/>
      <c r="CC77" s="103"/>
      <c r="CD77" s="103"/>
      <c r="CE77" s="103"/>
      <c r="CF77" s="103"/>
      <c r="CG77" s="103"/>
      <c r="CH77" s="103"/>
      <c r="CI77" s="103"/>
      <c r="CJ77" s="103"/>
      <c r="CK77" s="103"/>
      <c r="CL77" s="103"/>
      <c r="CM77" s="105"/>
      <c r="CN77" s="374" t="s">
        <v>302</v>
      </c>
      <c r="CO77" s="375"/>
      <c r="CP77" s="83"/>
    </row>
    <row r="78" spans="1:97" ht="3.75" customHeight="1">
      <c r="AH78" s="98"/>
      <c r="AI78" s="98"/>
      <c r="AJ78" s="98"/>
      <c r="AK78" s="98"/>
      <c r="AL78" s="98"/>
      <c r="AM78" s="98"/>
      <c r="AN78" s="98"/>
      <c r="AO78" s="98"/>
      <c r="AP78" s="98"/>
      <c r="AQ78" s="98"/>
      <c r="AR78" s="98"/>
      <c r="AS78" s="98"/>
      <c r="AT78" s="98"/>
      <c r="AU78" s="98"/>
      <c r="AV78" s="98"/>
      <c r="AW78" s="83"/>
      <c r="AX78" s="83"/>
      <c r="AY78" s="83"/>
      <c r="AZ78" s="83"/>
      <c r="BA78" s="83"/>
      <c r="BB78" s="83"/>
      <c r="BC78" s="83"/>
      <c r="BD78" s="83"/>
      <c r="BE78" s="83"/>
      <c r="BF78" s="83"/>
      <c r="BG78" s="83"/>
      <c r="BH78" s="83"/>
      <c r="BI78" s="83"/>
      <c r="BN78" s="83"/>
      <c r="BO78" s="83"/>
      <c r="BP78" s="83"/>
      <c r="BQ78" s="83"/>
      <c r="BR78" s="83"/>
      <c r="BS78" s="83"/>
      <c r="BT78" s="83"/>
      <c r="BU78" s="83"/>
      <c r="BV78" s="83"/>
      <c r="BW78" s="83"/>
      <c r="BX78" s="83"/>
      <c r="BY78" s="83"/>
      <c r="BZ78" s="83"/>
      <c r="CA78" s="83"/>
      <c r="CB78" s="83"/>
      <c r="CC78" s="83"/>
      <c r="CD78" s="83"/>
      <c r="CE78" s="83"/>
      <c r="CF78" s="83"/>
      <c r="CG78" s="83"/>
      <c r="CH78" s="83"/>
      <c r="CI78" s="83"/>
      <c r="CJ78" s="83"/>
      <c r="CK78" s="83"/>
      <c r="CL78" s="83"/>
      <c r="CM78" s="83"/>
      <c r="CN78" s="83"/>
      <c r="CO78" s="83"/>
      <c r="CP78" s="2"/>
    </row>
    <row r="79" spans="1:97" ht="18.75" customHeight="1">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CM79" s="2"/>
      <c r="CN79" s="2"/>
      <c r="CO79" s="2"/>
      <c r="CP79" s="2"/>
    </row>
  </sheetData>
  <mergeCells count="1158">
    <mergeCell ref="BM1:CD1"/>
    <mergeCell ref="CL1:CQ1"/>
    <mergeCell ref="F2:I3"/>
    <mergeCell ref="J2:V3"/>
    <mergeCell ref="W2:AJ2"/>
    <mergeCell ref="BM2:CD2"/>
    <mergeCell ref="W3:AG3"/>
    <mergeCell ref="BJ3:BM3"/>
    <mergeCell ref="BO3:BR3"/>
    <mergeCell ref="BT3:BW3"/>
    <mergeCell ref="R5:S5"/>
    <mergeCell ref="AF5:AG5"/>
    <mergeCell ref="AI5:AJ5"/>
    <mergeCell ref="AL5:AM5"/>
    <mergeCell ref="A7:A9"/>
    <mergeCell ref="B7:C8"/>
    <mergeCell ref="D7:E8"/>
    <mergeCell ref="F7:G8"/>
    <mergeCell ref="H7:I8"/>
    <mergeCell ref="J7:K8"/>
    <mergeCell ref="CE4:CF4"/>
    <mergeCell ref="CG4:CH4"/>
    <mergeCell ref="CI4:CJ4"/>
    <mergeCell ref="CL4:CM4"/>
    <mergeCell ref="CN4:CO4"/>
    <mergeCell ref="CP4:CQ4"/>
    <mergeCell ref="BY3:CJ3"/>
    <mergeCell ref="CL3:CQ3"/>
    <mergeCell ref="H4:Q5"/>
    <mergeCell ref="BJ4:BM4"/>
    <mergeCell ref="BO4:BR4"/>
    <mergeCell ref="BT4:BU4"/>
    <mergeCell ref="BV4:BW4"/>
    <mergeCell ref="BY4:BZ4"/>
    <mergeCell ref="CA4:CB4"/>
    <mergeCell ref="CC4:CD4"/>
    <mergeCell ref="AV7:AW8"/>
    <mergeCell ref="AZ7:BC9"/>
    <mergeCell ref="BD7:BU8"/>
    <mergeCell ref="BV7:CQ7"/>
    <mergeCell ref="BV8:CQ8"/>
    <mergeCell ref="B9:C9"/>
    <mergeCell ref="D9:E9"/>
    <mergeCell ref="F9:G9"/>
    <mergeCell ref="H9:I9"/>
    <mergeCell ref="J9:K9"/>
    <mergeCell ref="AJ7:AK8"/>
    <mergeCell ref="AL7:AM8"/>
    <mergeCell ref="AN7:AO8"/>
    <mergeCell ref="AP7:AQ8"/>
    <mergeCell ref="AR7:AS8"/>
    <mergeCell ref="AT7:AU8"/>
    <mergeCell ref="X7:Y8"/>
    <mergeCell ref="Z7:AA8"/>
    <mergeCell ref="AB7:AC8"/>
    <mergeCell ref="AD7:AE8"/>
    <mergeCell ref="AF7:AG8"/>
    <mergeCell ref="AH7:AI8"/>
    <mergeCell ref="L7:M8"/>
    <mergeCell ref="N7:O8"/>
    <mergeCell ref="P7:Q8"/>
    <mergeCell ref="R7:S8"/>
    <mergeCell ref="T7:U8"/>
    <mergeCell ref="V7:W8"/>
    <mergeCell ref="AJ9:AK9"/>
    <mergeCell ref="AL9:AM9"/>
    <mergeCell ref="AN9:AO9"/>
    <mergeCell ref="AP9:AQ9"/>
    <mergeCell ref="AR9:AS9"/>
    <mergeCell ref="AT9:AU9"/>
    <mergeCell ref="X9:Y9"/>
    <mergeCell ref="Z9:AA9"/>
    <mergeCell ref="AB9:AC9"/>
    <mergeCell ref="AD9:AE9"/>
    <mergeCell ref="AF9:AG9"/>
    <mergeCell ref="AH9:AI9"/>
    <mergeCell ref="L9:M9"/>
    <mergeCell ref="N9:O9"/>
    <mergeCell ref="P9:Q9"/>
    <mergeCell ref="R9:S9"/>
    <mergeCell ref="T9:U9"/>
    <mergeCell ref="V9:W9"/>
    <mergeCell ref="F13:G13"/>
    <mergeCell ref="H13:I13"/>
    <mergeCell ref="J13:K13"/>
    <mergeCell ref="L13:M13"/>
    <mergeCell ref="CL9:CM9"/>
    <mergeCell ref="CN9:CO9"/>
    <mergeCell ref="CP9:CQ9"/>
    <mergeCell ref="B11:BQ12"/>
    <mergeCell ref="BR11:BS14"/>
    <mergeCell ref="BT11:BW12"/>
    <mergeCell ref="BX11:CE11"/>
    <mergeCell ref="CF11:CQ11"/>
    <mergeCell ref="BX12:CE12"/>
    <mergeCell ref="CF12:CQ12"/>
    <mergeCell ref="BZ9:CA9"/>
    <mergeCell ref="CB9:CC9"/>
    <mergeCell ref="CD9:CE9"/>
    <mergeCell ref="CF9:CG9"/>
    <mergeCell ref="CH9:CI9"/>
    <mergeCell ref="CJ9:CK9"/>
    <mergeCell ref="BN9:BO9"/>
    <mergeCell ref="BP9:BQ9"/>
    <mergeCell ref="BR9:BS9"/>
    <mergeCell ref="BT9:BU9"/>
    <mergeCell ref="BV9:BW9"/>
    <mergeCell ref="BX9:BY9"/>
    <mergeCell ref="AV9:AW9"/>
    <mergeCell ref="BD9:BE9"/>
    <mergeCell ref="BF9:BG9"/>
    <mergeCell ref="BH9:BI9"/>
    <mergeCell ref="BJ9:BK9"/>
    <mergeCell ref="BL9:BM9"/>
    <mergeCell ref="BJ13:BK13"/>
    <mergeCell ref="BL13:BM13"/>
    <mergeCell ref="BN13:BO13"/>
    <mergeCell ref="BP13:BQ13"/>
    <mergeCell ref="B14:Q14"/>
    <mergeCell ref="R14:BQ14"/>
    <mergeCell ref="AX13:AY13"/>
    <mergeCell ref="AZ13:BA13"/>
    <mergeCell ref="BB13:BC13"/>
    <mergeCell ref="BD13:BE13"/>
    <mergeCell ref="BF13:BG13"/>
    <mergeCell ref="BH13:BI13"/>
    <mergeCell ref="AL13:AM13"/>
    <mergeCell ref="AN13:AO13"/>
    <mergeCell ref="AP13:AQ13"/>
    <mergeCell ref="AR13:AS13"/>
    <mergeCell ref="AT13:AU13"/>
    <mergeCell ref="AV13:AW13"/>
    <mergeCell ref="Z13:AA13"/>
    <mergeCell ref="AB13:AC13"/>
    <mergeCell ref="AD13:AE13"/>
    <mergeCell ref="AF13:AG13"/>
    <mergeCell ref="AH13:AI13"/>
    <mergeCell ref="AJ13:AK13"/>
    <mergeCell ref="N13:O13"/>
    <mergeCell ref="P13:Q13"/>
    <mergeCell ref="R13:S13"/>
    <mergeCell ref="T13:U13"/>
    <mergeCell ref="V13:W13"/>
    <mergeCell ref="X13:Y13"/>
    <mergeCell ref="B13:C13"/>
    <mergeCell ref="D13:E13"/>
    <mergeCell ref="AF15:AG15"/>
    <mergeCell ref="AH15:AI15"/>
    <mergeCell ref="AJ15:AK15"/>
    <mergeCell ref="AL15:AM15"/>
    <mergeCell ref="P15:Q15"/>
    <mergeCell ref="R15:S15"/>
    <mergeCell ref="T15:U15"/>
    <mergeCell ref="V15:W15"/>
    <mergeCell ref="X15:Y15"/>
    <mergeCell ref="Z15:AA15"/>
    <mergeCell ref="BT14:BW14"/>
    <mergeCell ref="BX14:CE14"/>
    <mergeCell ref="CF14:CQ14"/>
    <mergeCell ref="B15:C15"/>
    <mergeCell ref="D15:E15"/>
    <mergeCell ref="F15:G15"/>
    <mergeCell ref="H15:I15"/>
    <mergeCell ref="J15:K15"/>
    <mergeCell ref="L15:M15"/>
    <mergeCell ref="N15:O15"/>
    <mergeCell ref="AH16:AI16"/>
    <mergeCell ref="AJ16:AK16"/>
    <mergeCell ref="N16:O16"/>
    <mergeCell ref="P16:Q16"/>
    <mergeCell ref="R16:S16"/>
    <mergeCell ref="T16:U16"/>
    <mergeCell ref="V16:W16"/>
    <mergeCell ref="X16:Y16"/>
    <mergeCell ref="BL15:BM15"/>
    <mergeCell ref="BN15:BO15"/>
    <mergeCell ref="BP15:BQ15"/>
    <mergeCell ref="BR15:BS15"/>
    <mergeCell ref="B16:C16"/>
    <mergeCell ref="D16:E16"/>
    <mergeCell ref="F16:G16"/>
    <mergeCell ref="H16:I16"/>
    <mergeCell ref="J16:K16"/>
    <mergeCell ref="L16:M16"/>
    <mergeCell ref="AZ15:BA15"/>
    <mergeCell ref="BB15:BC15"/>
    <mergeCell ref="BD15:BE15"/>
    <mergeCell ref="BF15:BG15"/>
    <mergeCell ref="BH15:BI15"/>
    <mergeCell ref="BJ15:BK15"/>
    <mergeCell ref="AN15:AO15"/>
    <mergeCell ref="AP15:AQ15"/>
    <mergeCell ref="AR15:AS15"/>
    <mergeCell ref="AT15:AU15"/>
    <mergeCell ref="AV15:AW15"/>
    <mergeCell ref="AX15:AY15"/>
    <mergeCell ref="AB15:AC15"/>
    <mergeCell ref="AD15:AE15"/>
    <mergeCell ref="L17:M17"/>
    <mergeCell ref="N17:O17"/>
    <mergeCell ref="P17:Q17"/>
    <mergeCell ref="R17:S17"/>
    <mergeCell ref="T17:U17"/>
    <mergeCell ref="V17:W17"/>
    <mergeCell ref="BJ16:BK16"/>
    <mergeCell ref="BL16:BM16"/>
    <mergeCell ref="BN16:BO16"/>
    <mergeCell ref="BP16:BQ16"/>
    <mergeCell ref="BR16:BS16"/>
    <mergeCell ref="B17:C17"/>
    <mergeCell ref="D17:E17"/>
    <mergeCell ref="F17:G17"/>
    <mergeCell ref="H17:I17"/>
    <mergeCell ref="J17:K17"/>
    <mergeCell ref="AX16:AY16"/>
    <mergeCell ref="AZ16:BA16"/>
    <mergeCell ref="BB16:BC16"/>
    <mergeCell ref="BD16:BE16"/>
    <mergeCell ref="BF16:BG16"/>
    <mergeCell ref="BH16:BI16"/>
    <mergeCell ref="AL16:AM16"/>
    <mergeCell ref="AN16:AO16"/>
    <mergeCell ref="AP16:AQ16"/>
    <mergeCell ref="AR16:AS16"/>
    <mergeCell ref="AT16:AU16"/>
    <mergeCell ref="AV16:AW16"/>
    <mergeCell ref="Z16:AA16"/>
    <mergeCell ref="AB16:AC16"/>
    <mergeCell ref="AD16:AE16"/>
    <mergeCell ref="AF16:AG16"/>
    <mergeCell ref="V18:W18"/>
    <mergeCell ref="X18:Y18"/>
    <mergeCell ref="B18:C18"/>
    <mergeCell ref="D18:E18"/>
    <mergeCell ref="F18:G18"/>
    <mergeCell ref="H18:I18"/>
    <mergeCell ref="J18:K18"/>
    <mergeCell ref="L18:M18"/>
    <mergeCell ref="BH17:BI17"/>
    <mergeCell ref="BJ17:BK17"/>
    <mergeCell ref="BL17:BM17"/>
    <mergeCell ref="BN17:BO17"/>
    <mergeCell ref="BP17:BQ17"/>
    <mergeCell ref="BR17:BS17"/>
    <mergeCell ref="AV17:AW17"/>
    <mergeCell ref="AX17:AY17"/>
    <mergeCell ref="AZ17:BA17"/>
    <mergeCell ref="BB17:BC17"/>
    <mergeCell ref="BD17:BE17"/>
    <mergeCell ref="BF17:BG17"/>
    <mergeCell ref="AJ17:AK17"/>
    <mergeCell ref="AL17:AM17"/>
    <mergeCell ref="AN17:AO17"/>
    <mergeCell ref="AP17:AQ17"/>
    <mergeCell ref="AR17:AS17"/>
    <mergeCell ref="AT17:AU17"/>
    <mergeCell ref="X17:Y17"/>
    <mergeCell ref="Z17:AA17"/>
    <mergeCell ref="AB17:AC17"/>
    <mergeCell ref="AD17:AE17"/>
    <mergeCell ref="AF17:AG17"/>
    <mergeCell ref="AH17:AI17"/>
    <mergeCell ref="BJ18:BK18"/>
    <mergeCell ref="BL18:BM18"/>
    <mergeCell ref="BN18:BO18"/>
    <mergeCell ref="BP18:BQ18"/>
    <mergeCell ref="BR18:BS18"/>
    <mergeCell ref="B19:C19"/>
    <mergeCell ref="D19:E19"/>
    <mergeCell ref="F19:G19"/>
    <mergeCell ref="H19:I19"/>
    <mergeCell ref="J19:K19"/>
    <mergeCell ref="AX18:AY18"/>
    <mergeCell ref="AZ18:BA18"/>
    <mergeCell ref="BB18:BC18"/>
    <mergeCell ref="BD18:BE18"/>
    <mergeCell ref="BF18:BG18"/>
    <mergeCell ref="BH18:BI18"/>
    <mergeCell ref="AL18:AM18"/>
    <mergeCell ref="AN18:AO18"/>
    <mergeCell ref="AP18:AQ18"/>
    <mergeCell ref="AR18:AS18"/>
    <mergeCell ref="AT18:AU18"/>
    <mergeCell ref="AV18:AW18"/>
    <mergeCell ref="Z18:AA18"/>
    <mergeCell ref="AB18:AC18"/>
    <mergeCell ref="AD18:AE18"/>
    <mergeCell ref="AF18:AG18"/>
    <mergeCell ref="AH18:AI18"/>
    <mergeCell ref="AJ18:AK18"/>
    <mergeCell ref="N18:O18"/>
    <mergeCell ref="P18:Q18"/>
    <mergeCell ref="R18:S18"/>
    <mergeCell ref="T18:U18"/>
    <mergeCell ref="BN19:BO19"/>
    <mergeCell ref="BP19:BQ19"/>
    <mergeCell ref="BR19:BS19"/>
    <mergeCell ref="AV19:AW19"/>
    <mergeCell ref="AX19:AY19"/>
    <mergeCell ref="AZ19:BA19"/>
    <mergeCell ref="BB19:BC19"/>
    <mergeCell ref="BD19:BE19"/>
    <mergeCell ref="BF19:BG19"/>
    <mergeCell ref="AJ19:AK19"/>
    <mergeCell ref="AL19:AM19"/>
    <mergeCell ref="AN19:AO19"/>
    <mergeCell ref="AP19:AQ19"/>
    <mergeCell ref="AR19:AS19"/>
    <mergeCell ref="AT19:AU19"/>
    <mergeCell ref="X19:Y19"/>
    <mergeCell ref="Z19:AA19"/>
    <mergeCell ref="AB19:AC19"/>
    <mergeCell ref="AD19:AE19"/>
    <mergeCell ref="AF19:AG19"/>
    <mergeCell ref="AH19:AI19"/>
    <mergeCell ref="AH20:AI20"/>
    <mergeCell ref="AJ20:AK20"/>
    <mergeCell ref="N20:O20"/>
    <mergeCell ref="P20:Q20"/>
    <mergeCell ref="R20:S20"/>
    <mergeCell ref="T20:U20"/>
    <mergeCell ref="V20:W20"/>
    <mergeCell ref="X20:Y20"/>
    <mergeCell ref="B20:C20"/>
    <mergeCell ref="D20:E20"/>
    <mergeCell ref="F20:G20"/>
    <mergeCell ref="H20:I20"/>
    <mergeCell ref="J20:K20"/>
    <mergeCell ref="L20:M20"/>
    <mergeCell ref="BH19:BI19"/>
    <mergeCell ref="BJ19:BK19"/>
    <mergeCell ref="BL19:BM19"/>
    <mergeCell ref="L19:M19"/>
    <mergeCell ref="N19:O19"/>
    <mergeCell ref="P19:Q19"/>
    <mergeCell ref="R19:S19"/>
    <mergeCell ref="T19:U19"/>
    <mergeCell ref="V19:W19"/>
    <mergeCell ref="L21:M21"/>
    <mergeCell ref="N21:O21"/>
    <mergeCell ref="P21:Q21"/>
    <mergeCell ref="R21:S21"/>
    <mergeCell ref="T21:U21"/>
    <mergeCell ref="V21:W21"/>
    <mergeCell ref="BJ20:BK20"/>
    <mergeCell ref="BL20:BM20"/>
    <mergeCell ref="BN20:BO20"/>
    <mergeCell ref="BP20:BQ20"/>
    <mergeCell ref="BR20:BS20"/>
    <mergeCell ref="B21:C21"/>
    <mergeCell ref="D21:E21"/>
    <mergeCell ref="F21:G21"/>
    <mergeCell ref="H21:I21"/>
    <mergeCell ref="J21:K21"/>
    <mergeCell ref="AX20:AY20"/>
    <mergeCell ref="AZ20:BA20"/>
    <mergeCell ref="BB20:BC20"/>
    <mergeCell ref="BD20:BE20"/>
    <mergeCell ref="BF20:BG20"/>
    <mergeCell ref="BH20:BI20"/>
    <mergeCell ref="AL20:AM20"/>
    <mergeCell ref="AN20:AO20"/>
    <mergeCell ref="AP20:AQ20"/>
    <mergeCell ref="AR20:AS20"/>
    <mergeCell ref="AT20:AU20"/>
    <mergeCell ref="AV20:AW20"/>
    <mergeCell ref="Z20:AA20"/>
    <mergeCell ref="AB20:AC20"/>
    <mergeCell ref="AD20:AE20"/>
    <mergeCell ref="AF20:AG20"/>
    <mergeCell ref="V22:W22"/>
    <mergeCell ref="X22:Y22"/>
    <mergeCell ref="B22:C22"/>
    <mergeCell ref="D22:E22"/>
    <mergeCell ref="F22:G22"/>
    <mergeCell ref="H22:I22"/>
    <mergeCell ref="J22:K22"/>
    <mergeCell ref="L22:M22"/>
    <mergeCell ref="BH21:BI21"/>
    <mergeCell ref="BJ21:BK21"/>
    <mergeCell ref="BL21:BM21"/>
    <mergeCell ref="BN21:BO21"/>
    <mergeCell ref="BP21:BQ21"/>
    <mergeCell ref="BR21:BS21"/>
    <mergeCell ref="AV21:AW21"/>
    <mergeCell ref="AX21:AY21"/>
    <mergeCell ref="AZ21:BA21"/>
    <mergeCell ref="BB21:BC21"/>
    <mergeCell ref="BD21:BE21"/>
    <mergeCell ref="BF21:BG21"/>
    <mergeCell ref="AJ21:AK21"/>
    <mergeCell ref="AL21:AM21"/>
    <mergeCell ref="AN21:AO21"/>
    <mergeCell ref="AP21:AQ21"/>
    <mergeCell ref="AR21:AS21"/>
    <mergeCell ref="AT21:AU21"/>
    <mergeCell ref="X21:Y21"/>
    <mergeCell ref="Z21:AA21"/>
    <mergeCell ref="AB21:AC21"/>
    <mergeCell ref="AD21:AE21"/>
    <mergeCell ref="AF21:AG21"/>
    <mergeCell ref="AH21:AI21"/>
    <mergeCell ref="BJ22:BK22"/>
    <mergeCell ref="BL22:BM22"/>
    <mergeCell ref="BN22:BO22"/>
    <mergeCell ref="BP22:BQ22"/>
    <mergeCell ref="BR22:BS22"/>
    <mergeCell ref="B23:C23"/>
    <mergeCell ref="D23:E23"/>
    <mergeCell ref="F23:G23"/>
    <mergeCell ref="H23:I23"/>
    <mergeCell ref="J23:K23"/>
    <mergeCell ref="AX22:AY22"/>
    <mergeCell ref="AZ22:BA22"/>
    <mergeCell ref="BB22:BC22"/>
    <mergeCell ref="BD22:BE22"/>
    <mergeCell ref="BF22:BG22"/>
    <mergeCell ref="BH22:BI22"/>
    <mergeCell ref="AL22:AM22"/>
    <mergeCell ref="AN22:AO22"/>
    <mergeCell ref="AP22:AQ22"/>
    <mergeCell ref="AR22:AS22"/>
    <mergeCell ref="AT22:AU22"/>
    <mergeCell ref="AV22:AW22"/>
    <mergeCell ref="Z22:AA22"/>
    <mergeCell ref="AB22:AC22"/>
    <mergeCell ref="AD22:AE22"/>
    <mergeCell ref="AF22:AG22"/>
    <mergeCell ref="AH22:AI22"/>
    <mergeCell ref="AJ22:AK22"/>
    <mergeCell ref="N22:O22"/>
    <mergeCell ref="P22:Q22"/>
    <mergeCell ref="R22:S22"/>
    <mergeCell ref="T22:U22"/>
    <mergeCell ref="BN23:BO23"/>
    <mergeCell ref="BP23:BQ23"/>
    <mergeCell ref="BR23:BS23"/>
    <mergeCell ref="AV23:AW23"/>
    <mergeCell ref="AX23:AY23"/>
    <mergeCell ref="AZ23:BA23"/>
    <mergeCell ref="BB23:BC23"/>
    <mergeCell ref="BD23:BE23"/>
    <mergeCell ref="BF23:BG23"/>
    <mergeCell ref="AJ23:AK23"/>
    <mergeCell ref="AL23:AM23"/>
    <mergeCell ref="AN23:AO23"/>
    <mergeCell ref="AP23:AQ23"/>
    <mergeCell ref="AR23:AS23"/>
    <mergeCell ref="AT23:AU23"/>
    <mergeCell ref="X23:Y23"/>
    <mergeCell ref="Z23:AA23"/>
    <mergeCell ref="AB23:AC23"/>
    <mergeCell ref="AD23:AE23"/>
    <mergeCell ref="AF23:AG23"/>
    <mergeCell ref="AH23:AI23"/>
    <mergeCell ref="AH24:AI24"/>
    <mergeCell ref="AJ24:AK24"/>
    <mergeCell ref="N24:O24"/>
    <mergeCell ref="P24:Q24"/>
    <mergeCell ref="R24:S24"/>
    <mergeCell ref="T24:U24"/>
    <mergeCell ref="V24:W24"/>
    <mergeCell ref="X24:Y24"/>
    <mergeCell ref="B24:C24"/>
    <mergeCell ref="D24:E24"/>
    <mergeCell ref="F24:G24"/>
    <mergeCell ref="H24:I24"/>
    <mergeCell ref="J24:K24"/>
    <mergeCell ref="L24:M24"/>
    <mergeCell ref="BH23:BI23"/>
    <mergeCell ref="BJ23:BK23"/>
    <mergeCell ref="BL23:BM23"/>
    <mergeCell ref="L23:M23"/>
    <mergeCell ref="N23:O23"/>
    <mergeCell ref="P23:Q23"/>
    <mergeCell ref="R23:S23"/>
    <mergeCell ref="T23:U23"/>
    <mergeCell ref="V23:W23"/>
    <mergeCell ref="Z25:AA25"/>
    <mergeCell ref="AB25:AC25"/>
    <mergeCell ref="AD25:AE25"/>
    <mergeCell ref="AF25:AG25"/>
    <mergeCell ref="AH25:AI25"/>
    <mergeCell ref="AJ25:AK25"/>
    <mergeCell ref="BJ24:BK24"/>
    <mergeCell ref="BL24:BM24"/>
    <mergeCell ref="BN24:BO24"/>
    <mergeCell ref="BP24:BQ24"/>
    <mergeCell ref="BR24:BS24"/>
    <mergeCell ref="B25:Q27"/>
    <mergeCell ref="R25:S25"/>
    <mergeCell ref="T25:U25"/>
    <mergeCell ref="V25:W25"/>
    <mergeCell ref="X25:Y25"/>
    <mergeCell ref="AX24:AY24"/>
    <mergeCell ref="AZ24:BA24"/>
    <mergeCell ref="BB24:BC24"/>
    <mergeCell ref="BD24:BE24"/>
    <mergeCell ref="BF24:BG24"/>
    <mergeCell ref="BH24:BI24"/>
    <mergeCell ref="AL24:AM24"/>
    <mergeCell ref="AN24:AO24"/>
    <mergeCell ref="AP24:AQ24"/>
    <mergeCell ref="AR24:AS24"/>
    <mergeCell ref="AT24:AU24"/>
    <mergeCell ref="AV24:AW24"/>
    <mergeCell ref="Z24:AA24"/>
    <mergeCell ref="AB24:AC24"/>
    <mergeCell ref="AD24:AE24"/>
    <mergeCell ref="AF24:AG24"/>
    <mergeCell ref="BJ25:BK25"/>
    <mergeCell ref="BL25:BM25"/>
    <mergeCell ref="BN25:BO25"/>
    <mergeCell ref="BP25:BQ25"/>
    <mergeCell ref="BR25:BS29"/>
    <mergeCell ref="BT25:BW27"/>
    <mergeCell ref="BN26:BO26"/>
    <mergeCell ref="BP26:BQ26"/>
    <mergeCell ref="BN27:BO27"/>
    <mergeCell ref="BP27:BQ27"/>
    <mergeCell ref="AX25:AY25"/>
    <mergeCell ref="AZ25:BA25"/>
    <mergeCell ref="BB25:BC25"/>
    <mergeCell ref="BD25:BE25"/>
    <mergeCell ref="BF25:BG25"/>
    <mergeCell ref="BH25:BI25"/>
    <mergeCell ref="AL25:AM25"/>
    <mergeCell ref="AN25:AO25"/>
    <mergeCell ref="AP25:AQ25"/>
    <mergeCell ref="AR25:AS25"/>
    <mergeCell ref="AT25:AU25"/>
    <mergeCell ref="AV25:AW25"/>
    <mergeCell ref="BF27:BG27"/>
    <mergeCell ref="BH27:BI27"/>
    <mergeCell ref="BJ27:BK27"/>
    <mergeCell ref="BL27:BM27"/>
    <mergeCell ref="AP27:AQ27"/>
    <mergeCell ref="AR27:AS27"/>
    <mergeCell ref="AT27:AU27"/>
    <mergeCell ref="AV27:AW27"/>
    <mergeCell ref="AX27:AY27"/>
    <mergeCell ref="AZ27:BA27"/>
    <mergeCell ref="R27:S27"/>
    <mergeCell ref="T27:U27"/>
    <mergeCell ref="V27:W27"/>
    <mergeCell ref="X27:Y27"/>
    <mergeCell ref="Z27:AA27"/>
    <mergeCell ref="AB27:AC27"/>
    <mergeCell ref="BB26:BC26"/>
    <mergeCell ref="BD26:BE26"/>
    <mergeCell ref="BF26:BG26"/>
    <mergeCell ref="BH26:BI26"/>
    <mergeCell ref="BJ26:BK26"/>
    <mergeCell ref="BL26:BM26"/>
    <mergeCell ref="AP26:AQ26"/>
    <mergeCell ref="AR26:AS26"/>
    <mergeCell ref="AT26:AU26"/>
    <mergeCell ref="AV26:AW26"/>
    <mergeCell ref="AX26:AY26"/>
    <mergeCell ref="AZ26:BA26"/>
    <mergeCell ref="AD26:AE26"/>
    <mergeCell ref="AF26:AG26"/>
    <mergeCell ref="AH26:AI26"/>
    <mergeCell ref="AJ26:AK26"/>
    <mergeCell ref="AL26:AM26"/>
    <mergeCell ref="AN26:AO26"/>
    <mergeCell ref="R26:S26"/>
    <mergeCell ref="T26:U26"/>
    <mergeCell ref="V26:W26"/>
    <mergeCell ref="X26:Y26"/>
    <mergeCell ref="Z26:AA26"/>
    <mergeCell ref="AB26:AC26"/>
    <mergeCell ref="BB27:BC27"/>
    <mergeCell ref="BD27:BE27"/>
    <mergeCell ref="AD27:AE27"/>
    <mergeCell ref="AF27:AG27"/>
    <mergeCell ref="AH27:AI27"/>
    <mergeCell ref="AJ27:AK27"/>
    <mergeCell ref="AL27:AM27"/>
    <mergeCell ref="AN27:AO27"/>
    <mergeCell ref="BL28:BM28"/>
    <mergeCell ref="BN28:BO28"/>
    <mergeCell ref="BP28:BQ28"/>
    <mergeCell ref="BT28:BW28"/>
    <mergeCell ref="R29:S29"/>
    <mergeCell ref="T29:U29"/>
    <mergeCell ref="V29:W29"/>
    <mergeCell ref="X29:Y29"/>
    <mergeCell ref="Z29:AA29"/>
    <mergeCell ref="AB29:AC29"/>
    <mergeCell ref="AZ28:BA28"/>
    <mergeCell ref="BB28:BC28"/>
    <mergeCell ref="BD28:BE28"/>
    <mergeCell ref="BF28:BG28"/>
    <mergeCell ref="BH28:BI28"/>
    <mergeCell ref="BJ28:BK28"/>
    <mergeCell ref="AN28:AO28"/>
    <mergeCell ref="AP28:AQ28"/>
    <mergeCell ref="AR28:AS28"/>
    <mergeCell ref="AT28:AU28"/>
    <mergeCell ref="AV28:AW28"/>
    <mergeCell ref="AX28:AY28"/>
    <mergeCell ref="AB28:AC28"/>
    <mergeCell ref="AD28:AE28"/>
    <mergeCell ref="AF28:AG28"/>
    <mergeCell ref="AH28:AI28"/>
    <mergeCell ref="BT31:CE31"/>
    <mergeCell ref="CG31:CQ31"/>
    <mergeCell ref="BB29:BC29"/>
    <mergeCell ref="BD29:BE29"/>
    <mergeCell ref="BF29:BG29"/>
    <mergeCell ref="BH29:BI29"/>
    <mergeCell ref="BJ29:BK29"/>
    <mergeCell ref="BL29:BM29"/>
    <mergeCell ref="AP29:AQ29"/>
    <mergeCell ref="AR29:AS29"/>
    <mergeCell ref="AT29:AU29"/>
    <mergeCell ref="AV29:AW29"/>
    <mergeCell ref="AX29:AY29"/>
    <mergeCell ref="AZ29:BA29"/>
    <mergeCell ref="AD29:AE29"/>
    <mergeCell ref="AF29:AG29"/>
    <mergeCell ref="AH29:AI29"/>
    <mergeCell ref="AJ29:AK29"/>
    <mergeCell ref="AL29:AM29"/>
    <mergeCell ref="AN29:AO29"/>
    <mergeCell ref="AJ32:AK32"/>
    <mergeCell ref="N32:O32"/>
    <mergeCell ref="P32:Q32"/>
    <mergeCell ref="R32:S32"/>
    <mergeCell ref="T32:U32"/>
    <mergeCell ref="V32:W32"/>
    <mergeCell ref="X32:Y32"/>
    <mergeCell ref="B32:C32"/>
    <mergeCell ref="D32:E32"/>
    <mergeCell ref="F32:G32"/>
    <mergeCell ref="H32:I32"/>
    <mergeCell ref="J32:K32"/>
    <mergeCell ref="L32:M32"/>
    <mergeCell ref="BN29:BO29"/>
    <mergeCell ref="BP29:BQ29"/>
    <mergeCell ref="A31:BG31"/>
    <mergeCell ref="BI31:BR31"/>
    <mergeCell ref="B28:Q29"/>
    <mergeCell ref="Z28:AA28"/>
    <mergeCell ref="AJ28:AK28"/>
    <mergeCell ref="AL28:AM28"/>
    <mergeCell ref="R28:S28"/>
    <mergeCell ref="T28:U28"/>
    <mergeCell ref="V28:W28"/>
    <mergeCell ref="X28:Y28"/>
    <mergeCell ref="R33:S33"/>
    <mergeCell ref="T33:U33"/>
    <mergeCell ref="V33:W33"/>
    <mergeCell ref="X33:Y33"/>
    <mergeCell ref="Z33:AA33"/>
    <mergeCell ref="BT32:BU34"/>
    <mergeCell ref="BV32:CA32"/>
    <mergeCell ref="CG32:CP32"/>
    <mergeCell ref="B33:C33"/>
    <mergeCell ref="D33:E33"/>
    <mergeCell ref="F33:G33"/>
    <mergeCell ref="H33:I33"/>
    <mergeCell ref="J33:K33"/>
    <mergeCell ref="L33:M33"/>
    <mergeCell ref="N33:O33"/>
    <mergeCell ref="AX32:AY32"/>
    <mergeCell ref="AZ32:BA32"/>
    <mergeCell ref="BB32:BC32"/>
    <mergeCell ref="BD32:BE32"/>
    <mergeCell ref="BF32:BG32"/>
    <mergeCell ref="BI32:BR32"/>
    <mergeCell ref="AL32:AM32"/>
    <mergeCell ref="AN32:AO32"/>
    <mergeCell ref="AP32:AQ32"/>
    <mergeCell ref="AR32:AS32"/>
    <mergeCell ref="AT32:AU32"/>
    <mergeCell ref="AV32:AW32"/>
    <mergeCell ref="Z32:AA32"/>
    <mergeCell ref="AB32:AC32"/>
    <mergeCell ref="AD32:AE32"/>
    <mergeCell ref="AF32:AG32"/>
    <mergeCell ref="AH32:AI32"/>
    <mergeCell ref="Z34:AA34"/>
    <mergeCell ref="AB34:AC34"/>
    <mergeCell ref="AD34:AE34"/>
    <mergeCell ref="CG33:CP33"/>
    <mergeCell ref="B34:C34"/>
    <mergeCell ref="D34:E34"/>
    <mergeCell ref="F34:G34"/>
    <mergeCell ref="H34:I34"/>
    <mergeCell ref="J34:K34"/>
    <mergeCell ref="L34:M34"/>
    <mergeCell ref="N34:O34"/>
    <mergeCell ref="P34:Q34"/>
    <mergeCell ref="R34:S34"/>
    <mergeCell ref="AZ33:BA33"/>
    <mergeCell ref="BB33:BC33"/>
    <mergeCell ref="BD33:BE33"/>
    <mergeCell ref="BF33:BG33"/>
    <mergeCell ref="BI33:BJ33"/>
    <mergeCell ref="BV33:CA33"/>
    <mergeCell ref="AN33:AO33"/>
    <mergeCell ref="AP33:AQ33"/>
    <mergeCell ref="AR33:AS33"/>
    <mergeCell ref="AT33:AU33"/>
    <mergeCell ref="AV33:AW33"/>
    <mergeCell ref="AX33:AY33"/>
    <mergeCell ref="AB33:AC33"/>
    <mergeCell ref="AD33:AE33"/>
    <mergeCell ref="AF33:AG33"/>
    <mergeCell ref="AH33:AI33"/>
    <mergeCell ref="AJ33:AK33"/>
    <mergeCell ref="AL33:AM33"/>
    <mergeCell ref="P33:Q33"/>
    <mergeCell ref="BT35:BU36"/>
    <mergeCell ref="BV35:CA35"/>
    <mergeCell ref="B36:P38"/>
    <mergeCell ref="Q36:AG38"/>
    <mergeCell ref="BI36:BP36"/>
    <mergeCell ref="BQ36:BR36"/>
    <mergeCell ref="BV36:CA36"/>
    <mergeCell ref="BD34:BE34"/>
    <mergeCell ref="BF34:BG34"/>
    <mergeCell ref="BI34:BR34"/>
    <mergeCell ref="BV34:CA34"/>
    <mergeCell ref="CG34:CP34"/>
    <mergeCell ref="BI35:BJ35"/>
    <mergeCell ref="BK35:BL35"/>
    <mergeCell ref="BM35:BN35"/>
    <mergeCell ref="BO35:BP35"/>
    <mergeCell ref="BQ35:BR35"/>
    <mergeCell ref="AR34:AS34"/>
    <mergeCell ref="AT34:AU34"/>
    <mergeCell ref="AV34:AW34"/>
    <mergeCell ref="AX34:AY34"/>
    <mergeCell ref="AZ34:BA34"/>
    <mergeCell ref="BB34:BC34"/>
    <mergeCell ref="AF34:AG34"/>
    <mergeCell ref="AH34:AI34"/>
    <mergeCell ref="AJ34:AK34"/>
    <mergeCell ref="AL34:AM34"/>
    <mergeCell ref="AN34:AO34"/>
    <mergeCell ref="AP34:AQ34"/>
    <mergeCell ref="T34:U34"/>
    <mergeCell ref="V34:W34"/>
    <mergeCell ref="X34:Y34"/>
    <mergeCell ref="X39:Y39"/>
    <mergeCell ref="Z39:AA39"/>
    <mergeCell ref="B40:P40"/>
    <mergeCell ref="R40:S43"/>
    <mergeCell ref="T40:U40"/>
    <mergeCell ref="V40:W40"/>
    <mergeCell ref="X40:Y40"/>
    <mergeCell ref="Z40:AA43"/>
    <mergeCell ref="B42:P42"/>
    <mergeCell ref="T42:U42"/>
    <mergeCell ref="BT37:CA38"/>
    <mergeCell ref="CB37:CB38"/>
    <mergeCell ref="CC37:CC38"/>
    <mergeCell ref="CD37:CD38"/>
    <mergeCell ref="CE37:CE38"/>
    <mergeCell ref="A38:A44"/>
    <mergeCell ref="B39:P39"/>
    <mergeCell ref="R39:S39"/>
    <mergeCell ref="T39:U39"/>
    <mergeCell ref="V39:W39"/>
    <mergeCell ref="BV42:BW42"/>
    <mergeCell ref="BX42:BY42"/>
    <mergeCell ref="BZ42:CA42"/>
    <mergeCell ref="CB42:CC42"/>
    <mergeCell ref="CD42:CE42"/>
    <mergeCell ref="CB44:CC44"/>
    <mergeCell ref="CF41:CG41"/>
    <mergeCell ref="CH41:CI41"/>
    <mergeCell ref="CJ41:CK41"/>
    <mergeCell ref="CL41:CM41"/>
    <mergeCell ref="CN41:CO41"/>
    <mergeCell ref="CP41:CQ41"/>
    <mergeCell ref="BT41:BU41"/>
    <mergeCell ref="BV41:BW41"/>
    <mergeCell ref="BX41:BY41"/>
    <mergeCell ref="BZ41:CA41"/>
    <mergeCell ref="CB41:CC41"/>
    <mergeCell ref="CD41:CE41"/>
    <mergeCell ref="AY40:BA40"/>
    <mergeCell ref="BB40:BO41"/>
    <mergeCell ref="BP40:CQ40"/>
    <mergeCell ref="B41:P41"/>
    <mergeCell ref="T41:U41"/>
    <mergeCell ref="V41:W41"/>
    <mergeCell ref="X41:Y41"/>
    <mergeCell ref="AY41:BA51"/>
    <mergeCell ref="BP41:BQ41"/>
    <mergeCell ref="BR41:BS41"/>
    <mergeCell ref="CH42:CI42"/>
    <mergeCell ref="CJ42:CK42"/>
    <mergeCell ref="CL42:CM42"/>
    <mergeCell ref="CN42:CO42"/>
    <mergeCell ref="CP42:CQ42"/>
    <mergeCell ref="B43:P43"/>
    <mergeCell ref="T43:U43"/>
    <mergeCell ref="V43:W43"/>
    <mergeCell ref="X43:Y43"/>
    <mergeCell ref="BB43:BO43"/>
    <mergeCell ref="CF42:CG42"/>
    <mergeCell ref="V42:W42"/>
    <mergeCell ref="X42:Y42"/>
    <mergeCell ref="BB42:BO42"/>
    <mergeCell ref="BP42:BQ42"/>
    <mergeCell ref="BR42:BS42"/>
    <mergeCell ref="BT42:BU42"/>
    <mergeCell ref="CN43:CO43"/>
    <mergeCell ref="CP43:CQ43"/>
    <mergeCell ref="B44:P44"/>
    <mergeCell ref="R44:S44"/>
    <mergeCell ref="T44:U44"/>
    <mergeCell ref="V44:W44"/>
    <mergeCell ref="X44:Y44"/>
    <mergeCell ref="Z44:AA44"/>
    <mergeCell ref="BB44:BO44"/>
    <mergeCell ref="BP44:BQ44"/>
    <mergeCell ref="CB43:CC43"/>
    <mergeCell ref="CD43:CE43"/>
    <mergeCell ref="CF43:CG43"/>
    <mergeCell ref="CH43:CI43"/>
    <mergeCell ref="CJ43:CK43"/>
    <mergeCell ref="CL43:CM43"/>
    <mergeCell ref="BP43:BQ43"/>
    <mergeCell ref="BR43:BS43"/>
    <mergeCell ref="BT43:BU43"/>
    <mergeCell ref="BV43:BW43"/>
    <mergeCell ref="BX43:BY43"/>
    <mergeCell ref="BZ43:CA43"/>
    <mergeCell ref="CP44:CQ44"/>
    <mergeCell ref="BB45:BO45"/>
    <mergeCell ref="BP45:BQ45"/>
    <mergeCell ref="BR45:BS45"/>
    <mergeCell ref="BT45:BU45"/>
    <mergeCell ref="BV45:BW45"/>
    <mergeCell ref="BX45:BY45"/>
    <mergeCell ref="BZ45:CA45"/>
    <mergeCell ref="CB45:CC45"/>
    <mergeCell ref="CD45:CE45"/>
    <mergeCell ref="CD44:CE44"/>
    <mergeCell ref="CF44:CG44"/>
    <mergeCell ref="CH44:CI44"/>
    <mergeCell ref="CJ44:CK44"/>
    <mergeCell ref="CL44:CM44"/>
    <mergeCell ref="CN44:CO44"/>
    <mergeCell ref="BR44:BS44"/>
    <mergeCell ref="BT44:BU44"/>
    <mergeCell ref="BV44:BW44"/>
    <mergeCell ref="BX44:BY44"/>
    <mergeCell ref="BZ44:CA44"/>
    <mergeCell ref="A46:V46"/>
    <mergeCell ref="Y46:AG46"/>
    <mergeCell ref="AJ46:AM48"/>
    <mergeCell ref="AN46:AO46"/>
    <mergeCell ref="BB46:BO50"/>
    <mergeCell ref="BP46:BQ46"/>
    <mergeCell ref="CF45:CG45"/>
    <mergeCell ref="CH45:CI45"/>
    <mergeCell ref="CJ45:CK45"/>
    <mergeCell ref="CL45:CM45"/>
    <mergeCell ref="CN45:CO45"/>
    <mergeCell ref="CF47:CG47"/>
    <mergeCell ref="CH47:CI47"/>
    <mergeCell ref="CJ47:CK47"/>
    <mergeCell ref="CL47:CM47"/>
    <mergeCell ref="CN47:CO47"/>
    <mergeCell ref="CP45:CQ45"/>
    <mergeCell ref="CD46:CE46"/>
    <mergeCell ref="CF46:CG46"/>
    <mergeCell ref="CH46:CI46"/>
    <mergeCell ref="CJ46:CK46"/>
    <mergeCell ref="CL46:CM46"/>
    <mergeCell ref="CN46:CO46"/>
    <mergeCell ref="BR46:BS46"/>
    <mergeCell ref="BT46:BU46"/>
    <mergeCell ref="BV46:BW46"/>
    <mergeCell ref="BX46:BY46"/>
    <mergeCell ref="BZ50:CA50"/>
    <mergeCell ref="CB50:CC50"/>
    <mergeCell ref="CD50:CE50"/>
    <mergeCell ref="CF50:CG50"/>
    <mergeCell ref="CH50:CI50"/>
    <mergeCell ref="BZ46:CA46"/>
    <mergeCell ref="CB46:CC46"/>
    <mergeCell ref="CP47:CQ47"/>
    <mergeCell ref="BT47:BU47"/>
    <mergeCell ref="BV47:BW47"/>
    <mergeCell ref="BX47:BY47"/>
    <mergeCell ref="BZ47:CA47"/>
    <mergeCell ref="CB47:CC47"/>
    <mergeCell ref="CD47:CE47"/>
    <mergeCell ref="CP46:CQ46"/>
    <mergeCell ref="W48:W49"/>
    <mergeCell ref="Y48:AF48"/>
    <mergeCell ref="AN48:AO48"/>
    <mergeCell ref="BP48:CI48"/>
    <mergeCell ref="BB51:BO51"/>
    <mergeCell ref="CD49:CE49"/>
    <mergeCell ref="CF49:CG49"/>
    <mergeCell ref="CH49:CI49"/>
    <mergeCell ref="Y50:AF50"/>
    <mergeCell ref="AN50:AO50"/>
    <mergeCell ref="BP50:BQ50"/>
    <mergeCell ref="BR50:BS50"/>
    <mergeCell ref="BT50:BU50"/>
    <mergeCell ref="BV50:BW50"/>
    <mergeCell ref="BX50:BY50"/>
    <mergeCell ref="BR49:BS49"/>
    <mergeCell ref="BT49:BU49"/>
    <mergeCell ref="BV49:BW49"/>
    <mergeCell ref="BX49:BY49"/>
    <mergeCell ref="BZ49:CA49"/>
    <mergeCell ref="CB49:CC49"/>
    <mergeCell ref="CF51:CG51"/>
    <mergeCell ref="CH51:CI51"/>
    <mergeCell ref="BP51:BQ51"/>
    <mergeCell ref="B53:G53"/>
    <mergeCell ref="H53:I53"/>
    <mergeCell ref="Y53:AB54"/>
    <mergeCell ref="AC53:AD53"/>
    <mergeCell ref="AJ53:AO53"/>
    <mergeCell ref="AU53:AZ53"/>
    <mergeCell ref="CB51:CC51"/>
    <mergeCell ref="J49:M50"/>
    <mergeCell ref="N49:T50"/>
    <mergeCell ref="Y49:AF49"/>
    <mergeCell ref="AJ49:AM50"/>
    <mergeCell ref="AN49:AO49"/>
    <mergeCell ref="BP49:BQ49"/>
    <mergeCell ref="BF53:BS53"/>
    <mergeCell ref="BV53:CE53"/>
    <mergeCell ref="A47:G50"/>
    <mergeCell ref="H47:I50"/>
    <mergeCell ref="J47:M48"/>
    <mergeCell ref="N47:T48"/>
    <mergeCell ref="CD51:CE51"/>
    <mergeCell ref="B52:G52"/>
    <mergeCell ref="H52:I52"/>
    <mergeCell ref="Y52:Z52"/>
    <mergeCell ref="AA52:AG52"/>
    <mergeCell ref="AJ52:AO52"/>
    <mergeCell ref="U47:V50"/>
    <mergeCell ref="Y47:AF47"/>
    <mergeCell ref="AN47:AO47"/>
    <mergeCell ref="BP47:BQ47"/>
    <mergeCell ref="BR47:BS47"/>
    <mergeCell ref="B54:G54"/>
    <mergeCell ref="H54:I54"/>
    <mergeCell ref="AC54:AD54"/>
    <mergeCell ref="AJ54:AO54"/>
    <mergeCell ref="AU54:AZ54"/>
    <mergeCell ref="BF54:BK54"/>
    <mergeCell ref="BM54:BR54"/>
    <mergeCell ref="BM58:BR58"/>
    <mergeCell ref="BV58:CD58"/>
    <mergeCell ref="BV56:CD56"/>
    <mergeCell ref="CF56:CN56"/>
    <mergeCell ref="B57:G57"/>
    <mergeCell ref="H57:I57"/>
    <mergeCell ref="Y57:AB58"/>
    <mergeCell ref="AC57:AD57"/>
    <mergeCell ref="AJ57:AO57"/>
    <mergeCell ref="AU57:AZ57"/>
    <mergeCell ref="BF57:BK57"/>
    <mergeCell ref="BM57:BR57"/>
    <mergeCell ref="BR51:BS51"/>
    <mergeCell ref="BT51:BU51"/>
    <mergeCell ref="BV51:BW51"/>
    <mergeCell ref="BX51:BY51"/>
    <mergeCell ref="BZ51:CA51"/>
    <mergeCell ref="B51:G51"/>
    <mergeCell ref="H51:I51"/>
    <mergeCell ref="J51:S53"/>
    <mergeCell ref="AJ51:AO51"/>
    <mergeCell ref="CF53:CO53"/>
    <mergeCell ref="BM55:BR55"/>
    <mergeCell ref="BV55:CD55"/>
    <mergeCell ref="CF55:CN55"/>
    <mergeCell ref="B56:G56"/>
    <mergeCell ref="H56:I56"/>
    <mergeCell ref="AC56:AD56"/>
    <mergeCell ref="AJ56:AO56"/>
    <mergeCell ref="AU56:AZ56"/>
    <mergeCell ref="BF56:BK56"/>
    <mergeCell ref="BM56:BR56"/>
    <mergeCell ref="BV54:CD54"/>
    <mergeCell ref="CF54:CN54"/>
    <mergeCell ref="B55:G55"/>
    <mergeCell ref="H55:I55"/>
    <mergeCell ref="J55:S64"/>
    <mergeCell ref="Y55:AB56"/>
    <mergeCell ref="AC55:AD55"/>
    <mergeCell ref="AJ55:AO55"/>
    <mergeCell ref="AU55:AZ55"/>
    <mergeCell ref="BF55:BK55"/>
    <mergeCell ref="BV57:CD57"/>
    <mergeCell ref="CF57:CN57"/>
    <mergeCell ref="H61:I61"/>
    <mergeCell ref="Y61:AB62"/>
    <mergeCell ref="AC61:AD61"/>
    <mergeCell ref="AJ61:AO61"/>
    <mergeCell ref="AU61:AZ61"/>
    <mergeCell ref="CF59:CN59"/>
    <mergeCell ref="B60:G60"/>
    <mergeCell ref="H60:I60"/>
    <mergeCell ref="AC60:AD60"/>
    <mergeCell ref="AJ60:AO60"/>
    <mergeCell ref="AU60:AZ60"/>
    <mergeCell ref="BF60:BK60"/>
    <mergeCell ref="BM60:BR60"/>
    <mergeCell ref="BV60:CD60"/>
    <mergeCell ref="CF60:CN60"/>
    <mergeCell ref="CF58:CN58"/>
    <mergeCell ref="B59:G59"/>
    <mergeCell ref="H59:I59"/>
    <mergeCell ref="Y59:AB60"/>
    <mergeCell ref="AC59:AD59"/>
    <mergeCell ref="AJ59:AO59"/>
    <mergeCell ref="AU59:AZ59"/>
    <mergeCell ref="BF59:BK59"/>
    <mergeCell ref="BM59:BR59"/>
    <mergeCell ref="BV59:CD59"/>
    <mergeCell ref="B58:G58"/>
    <mergeCell ref="H58:I58"/>
    <mergeCell ref="AC58:AD58"/>
    <mergeCell ref="AJ58:AO58"/>
    <mergeCell ref="AU58:AZ58"/>
    <mergeCell ref="BF58:BK58"/>
    <mergeCell ref="B61:G61"/>
    <mergeCell ref="B64:G64"/>
    <mergeCell ref="H64:I64"/>
    <mergeCell ref="AC64:AD64"/>
    <mergeCell ref="AJ64:AO64"/>
    <mergeCell ref="AU64:AX66"/>
    <mergeCell ref="AY64:AZ64"/>
    <mergeCell ref="BM64:BR64"/>
    <mergeCell ref="BV64:CD64"/>
    <mergeCell ref="CF64:CN64"/>
    <mergeCell ref="BM62:BR62"/>
    <mergeCell ref="B63:G63"/>
    <mergeCell ref="H63:I63"/>
    <mergeCell ref="Y63:AB64"/>
    <mergeCell ref="AC63:AD63"/>
    <mergeCell ref="AJ63:AO63"/>
    <mergeCell ref="AU63:AZ63"/>
    <mergeCell ref="BF63:BK63"/>
    <mergeCell ref="BM63:BR63"/>
    <mergeCell ref="B62:G62"/>
    <mergeCell ref="H62:I62"/>
    <mergeCell ref="AC62:AD62"/>
    <mergeCell ref="AJ62:AO62"/>
    <mergeCell ref="AU62:AZ62"/>
    <mergeCell ref="BF62:BK62"/>
    <mergeCell ref="B67:G67"/>
    <mergeCell ref="H67:I67"/>
    <mergeCell ref="AC67:AD67"/>
    <mergeCell ref="AL67:AO67"/>
    <mergeCell ref="AU67:AX68"/>
    <mergeCell ref="AY67:AZ67"/>
    <mergeCell ref="BF67:BQ67"/>
    <mergeCell ref="CF67:CN67"/>
    <mergeCell ref="AY65:AZ65"/>
    <mergeCell ref="CF65:CN65"/>
    <mergeCell ref="B66:G66"/>
    <mergeCell ref="H66:I66"/>
    <mergeCell ref="AC66:AD66"/>
    <mergeCell ref="AL66:AO66"/>
    <mergeCell ref="AY66:AZ66"/>
    <mergeCell ref="BF66:BS66"/>
    <mergeCell ref="B65:G65"/>
    <mergeCell ref="H65:I65"/>
    <mergeCell ref="Y65:AB69"/>
    <mergeCell ref="AC65:AD65"/>
    <mergeCell ref="AJ65:AK71"/>
    <mergeCell ref="AL65:AO65"/>
    <mergeCell ref="B68:G68"/>
    <mergeCell ref="H68:I68"/>
    <mergeCell ref="AC68:AD68"/>
    <mergeCell ref="AL68:AO68"/>
    <mergeCell ref="Z73:AA74"/>
    <mergeCell ref="AB73:AS73"/>
    <mergeCell ref="AT73:AU74"/>
    <mergeCell ref="AV73:BF73"/>
    <mergeCell ref="BI73:BJ74"/>
    <mergeCell ref="BK73:CB73"/>
    <mergeCell ref="CC73:CD74"/>
    <mergeCell ref="BF69:BQ69"/>
    <mergeCell ref="BV69:CD69"/>
    <mergeCell ref="B70:G70"/>
    <mergeCell ref="H70:I70"/>
    <mergeCell ref="AL70:AO70"/>
    <mergeCell ref="AY70:AZ70"/>
    <mergeCell ref="BF70:BQ70"/>
    <mergeCell ref="BV70:CD70"/>
    <mergeCell ref="AY68:AZ68"/>
    <mergeCell ref="BF68:BQ68"/>
    <mergeCell ref="BV68:CD68"/>
    <mergeCell ref="B69:G69"/>
    <mergeCell ref="H69:I69"/>
    <mergeCell ref="AC69:AD69"/>
    <mergeCell ref="AL69:AO69"/>
    <mergeCell ref="AU69:AX70"/>
    <mergeCell ref="AY69:AZ69"/>
    <mergeCell ref="AD5:AE5"/>
    <mergeCell ref="AY36:BF36"/>
    <mergeCell ref="AH36:AO37"/>
    <mergeCell ref="AP36:AW37"/>
    <mergeCell ref="AU76:AX77"/>
    <mergeCell ref="AY76:BA76"/>
    <mergeCell ref="AY77:BA77"/>
    <mergeCell ref="BJ76:BK76"/>
    <mergeCell ref="BL76:BM76"/>
    <mergeCell ref="BN76:BO76"/>
    <mergeCell ref="BP76:BS76"/>
    <mergeCell ref="BD77:BE77"/>
    <mergeCell ref="BF77:BG77"/>
    <mergeCell ref="BH77:BI77"/>
    <mergeCell ref="BJ77:BK77"/>
    <mergeCell ref="BL77:BM77"/>
    <mergeCell ref="CE73:CO73"/>
    <mergeCell ref="AB74:AS74"/>
    <mergeCell ref="AV74:AW74"/>
    <mergeCell ref="BK74:CB74"/>
    <mergeCell ref="CE74:CF74"/>
    <mergeCell ref="BD76:BE76"/>
    <mergeCell ref="BF76:BG76"/>
    <mergeCell ref="BH76:BI76"/>
    <mergeCell ref="AL71:AO71"/>
    <mergeCell ref="BV71:CD71"/>
    <mergeCell ref="CF66:CN66"/>
    <mergeCell ref="BV63:CO63"/>
    <mergeCell ref="BF61:BK61"/>
    <mergeCell ref="BM61:BR61"/>
    <mergeCell ref="BV61:CD61"/>
    <mergeCell ref="CF61:CN61"/>
    <mergeCell ref="CM74:CN74"/>
    <mergeCell ref="BB76:BC76"/>
    <mergeCell ref="CF71:CO71"/>
    <mergeCell ref="AX74:AY74"/>
    <mergeCell ref="BA74:BB74"/>
    <mergeCell ref="BD74:BE74"/>
    <mergeCell ref="CG74:CH74"/>
    <mergeCell ref="CJ74:CK74"/>
    <mergeCell ref="BV65:BW67"/>
    <mergeCell ref="BX65:CD65"/>
    <mergeCell ref="BX66:CD66"/>
    <mergeCell ref="BX67:CD67"/>
    <mergeCell ref="CF68:CG70"/>
    <mergeCell ref="CH68:CN68"/>
    <mergeCell ref="CH69:CN69"/>
    <mergeCell ref="CH70:CN70"/>
    <mergeCell ref="BN77:BO77"/>
    <mergeCell ref="BP77:BS77"/>
  </mergeCells>
  <phoneticPr fontId="4"/>
  <conditionalFormatting sqref="AY36">
    <cfRule type="expression" dxfId="2" priority="3">
      <formula>$BF$38=""</formula>
    </cfRule>
  </conditionalFormatting>
  <conditionalFormatting sqref="BV63:CO63">
    <cfRule type="expression" dxfId="1" priority="2">
      <formula>AND($CE$64:$CE$71="",$CO$64:$CO$71="")</formula>
    </cfRule>
  </conditionalFormatting>
  <conditionalFormatting sqref="A38:A44">
    <cfRule type="expression" dxfId="0" priority="1">
      <formula>OR(AND($AG$39:$AG$44=""),AND($AO$39:$AO$44=""),AND($AW$39:$AW$44=""))</formula>
    </cfRule>
  </conditionalFormatting>
  <dataValidations count="3">
    <dataValidation type="list" allowBlank="1" showInputMessage="1" showErrorMessage="1" sqref="R44:S44" xr:uid="{00000000-0002-0000-0500-000000000000}">
      <formula1>"1,2"</formula1>
    </dataValidation>
    <dataValidation type="list" allowBlank="1" showInputMessage="1" showErrorMessage="1" sqref="R39:S39" xr:uid="{00000000-0002-0000-0500-000001000000}">
      <formula1>"知,大"</formula1>
    </dataValidation>
    <dataValidation type="list" allowBlank="1" showInputMessage="1" showErrorMessage="1" sqref="T39:U39" xr:uid="{00000000-0002-0000-0500-000002000000}">
      <formula1>"般,特"</formula1>
    </dataValidation>
  </dataValidations>
  <printOptions horizontalCentered="1" verticalCentered="1"/>
  <pageMargins left="0" right="0" top="0.39370078740157483" bottom="0" header="0.31496062992125984" footer="0"/>
  <pageSetup paperSize="9" scale="49" firstPageNumber="0" pageOrder="overThenDown" orientation="portrait" cellComments="asDisplayed" useFirstPageNumber="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EM124"/>
  <sheetViews>
    <sheetView showGridLines="0" zoomScaleNormal="100" zoomScaleSheetLayoutView="70" workbookViewId="0"/>
  </sheetViews>
  <sheetFormatPr defaultRowHeight="13.5"/>
  <cols>
    <col min="1" max="2" width="4" style="71" customWidth="1"/>
    <col min="3" max="101" width="2.125" style="71" customWidth="1"/>
    <col min="102" max="102" width="0.5" style="71" customWidth="1"/>
    <col min="103" max="103" width="0.875" style="71" customWidth="1"/>
    <col min="104" max="147" width="2.125" style="71" customWidth="1"/>
    <col min="148" max="16384" width="9" style="71"/>
  </cols>
  <sheetData>
    <row r="1" spans="1:141" s="2" customFormat="1" ht="20.25" customHeight="1">
      <c r="A1" s="1" t="s">
        <v>2037</v>
      </c>
      <c r="B1" s="260"/>
      <c r="I1" s="3" t="s">
        <v>721</v>
      </c>
      <c r="J1" s="5"/>
      <c r="K1" s="5"/>
      <c r="L1" s="5"/>
      <c r="M1" s="5"/>
      <c r="N1" s="5"/>
      <c r="O1" s="5"/>
      <c r="P1" s="5"/>
      <c r="Q1" s="5"/>
      <c r="R1" s="6" t="s">
        <v>0</v>
      </c>
      <c r="S1" s="5"/>
      <c r="T1" s="5"/>
      <c r="U1" s="5"/>
      <c r="V1" s="5"/>
      <c r="W1" s="5"/>
      <c r="BN1" s="1711" t="s">
        <v>722</v>
      </c>
      <c r="BO1" s="1711"/>
      <c r="BP1" s="1711"/>
      <c r="BQ1" s="1711"/>
      <c r="BR1" s="1711"/>
      <c r="BS1" s="1711"/>
      <c r="BT1" s="1711"/>
      <c r="BU1" s="1711"/>
      <c r="BV1" s="1711"/>
      <c r="BW1" s="1711"/>
      <c r="BX1" s="1711"/>
      <c r="BY1" s="1711"/>
      <c r="BZ1" s="1711"/>
      <c r="CA1" s="1711"/>
      <c r="CB1" s="1711"/>
      <c r="CC1" s="1711"/>
      <c r="CD1" s="1711"/>
      <c r="CE1" s="1711"/>
      <c r="CF1" s="1711"/>
      <c r="CG1" s="1711"/>
      <c r="CH1" s="1711"/>
      <c r="CM1" s="261"/>
      <c r="CN1" s="261"/>
      <c r="CO1" s="261"/>
      <c r="CP1" s="261"/>
      <c r="CQ1" s="261"/>
      <c r="CR1" s="261"/>
      <c r="CS1" s="261"/>
      <c r="DC1" s="261"/>
      <c r="DD1" s="261"/>
      <c r="DE1" s="261"/>
      <c r="DF1" s="261"/>
      <c r="DG1" s="261"/>
      <c r="DH1" s="261"/>
      <c r="DI1" s="261"/>
      <c r="DJ1" s="261"/>
      <c r="DR1" s="261"/>
      <c r="DS1" s="261"/>
      <c r="DT1" s="261"/>
      <c r="DU1" s="261"/>
      <c r="DV1" s="261"/>
      <c r="DW1" s="261"/>
      <c r="DX1" s="261"/>
      <c r="EF1" s="261"/>
      <c r="EG1" s="261"/>
      <c r="EH1" s="261"/>
      <c r="EI1" s="261"/>
      <c r="EJ1" s="261"/>
      <c r="EK1" s="261"/>
    </row>
    <row r="2" spans="1:141" s="11" customFormat="1" ht="23.25" customHeight="1">
      <c r="A2" s="7"/>
      <c r="B2" s="262"/>
      <c r="C2" s="7"/>
      <c r="D2" s="8"/>
      <c r="E2" s="8"/>
      <c r="F2" s="8"/>
      <c r="G2" s="1350" t="s">
        <v>2036</v>
      </c>
      <c r="H2" s="1351"/>
      <c r="I2" s="1351"/>
      <c r="J2" s="1352"/>
      <c r="K2" s="1713" t="s">
        <v>3</v>
      </c>
      <c r="L2" s="1714"/>
      <c r="M2" s="1714"/>
      <c r="N2" s="1714"/>
      <c r="O2" s="1714"/>
      <c r="P2" s="1714"/>
      <c r="Q2" s="1715"/>
      <c r="R2" s="1715"/>
      <c r="S2" s="1715"/>
      <c r="T2" s="1715"/>
      <c r="U2" s="1715"/>
      <c r="V2" s="1715"/>
      <c r="W2" s="1715"/>
      <c r="X2" s="1832" t="s">
        <v>723</v>
      </c>
      <c r="Y2" s="1832"/>
      <c r="Z2" s="1832"/>
      <c r="AA2" s="1832"/>
      <c r="AB2" s="1832"/>
      <c r="AC2" s="1832"/>
      <c r="AD2" s="1832"/>
      <c r="AE2" s="1832"/>
      <c r="AF2" s="1832"/>
      <c r="AG2" s="1832"/>
      <c r="AH2" s="1832"/>
      <c r="AI2" s="1832"/>
      <c r="AJ2" s="1832"/>
      <c r="AK2" s="1832"/>
      <c r="AL2" s="9"/>
      <c r="AM2" s="9"/>
      <c r="AN2" s="9"/>
      <c r="AO2" s="9"/>
      <c r="AP2" s="9"/>
      <c r="AQ2" s="9"/>
      <c r="AR2" s="9"/>
      <c r="AS2" s="9"/>
      <c r="AT2" s="9"/>
      <c r="AU2" s="9"/>
      <c r="AV2" s="9"/>
      <c r="AW2" s="9"/>
      <c r="AX2" s="9"/>
      <c r="AY2" s="9"/>
      <c r="AZ2" s="10"/>
      <c r="BA2" s="10"/>
      <c r="BB2" s="10"/>
      <c r="BC2" s="10"/>
    </row>
    <row r="3" spans="1:141" s="11" customFormat="1" ht="23.25" customHeight="1">
      <c r="A3" s="7"/>
      <c r="B3" s="262"/>
      <c r="C3" s="7"/>
      <c r="D3" s="8"/>
      <c r="E3" s="8"/>
      <c r="F3" s="8"/>
      <c r="G3" s="1353"/>
      <c r="H3" s="1354"/>
      <c r="I3" s="1354"/>
      <c r="J3" s="1355"/>
      <c r="K3" s="1713"/>
      <c r="L3" s="1714"/>
      <c r="M3" s="1714"/>
      <c r="N3" s="1714"/>
      <c r="O3" s="1714"/>
      <c r="P3" s="1714"/>
      <c r="Q3" s="1715"/>
      <c r="R3" s="1715"/>
      <c r="S3" s="1715"/>
      <c r="T3" s="1715"/>
      <c r="U3" s="1715"/>
      <c r="V3" s="1715"/>
      <c r="W3" s="1715"/>
      <c r="X3" s="1833" t="s">
        <v>724</v>
      </c>
      <c r="Y3" s="1833"/>
      <c r="Z3" s="1833"/>
      <c r="AA3" s="1833"/>
      <c r="AB3" s="1833"/>
      <c r="AC3" s="1833"/>
      <c r="AD3" s="1833"/>
      <c r="AE3" s="1833"/>
      <c r="AF3" s="1833"/>
      <c r="AG3" s="1833"/>
      <c r="AH3" s="1833"/>
      <c r="AI3" s="12"/>
      <c r="AJ3" s="12"/>
      <c r="AK3" s="13" t="s">
        <v>7</v>
      </c>
      <c r="AL3" s="13"/>
      <c r="AM3" s="14"/>
      <c r="AN3" s="14"/>
      <c r="AO3" s="14"/>
      <c r="AP3" s="14"/>
      <c r="AQ3" s="14"/>
      <c r="AR3" s="14"/>
      <c r="AS3" s="14"/>
      <c r="AT3" s="14"/>
      <c r="AU3" s="14"/>
      <c r="AV3" s="14"/>
      <c r="AW3" s="14"/>
      <c r="AX3" s="15"/>
      <c r="AY3" s="15"/>
      <c r="AZ3" s="15"/>
      <c r="BA3" s="15"/>
      <c r="BB3" s="15"/>
      <c r="BC3" s="15"/>
      <c r="BD3" s="15"/>
      <c r="BE3" s="16"/>
      <c r="BF3" s="16"/>
      <c r="BK3" s="898" t="s">
        <v>8</v>
      </c>
      <c r="BL3" s="899"/>
      <c r="BM3" s="899"/>
      <c r="BN3" s="900"/>
      <c r="BO3" s="16"/>
      <c r="BP3" s="898" t="s">
        <v>9</v>
      </c>
      <c r="BQ3" s="899"/>
      <c r="BR3" s="899"/>
      <c r="BS3" s="900"/>
      <c r="BU3" s="898" t="s">
        <v>10</v>
      </c>
      <c r="BV3" s="899"/>
      <c r="BW3" s="899"/>
      <c r="BX3" s="900"/>
      <c r="BZ3" s="895" t="s">
        <v>11</v>
      </c>
      <c r="CA3" s="896"/>
      <c r="CB3" s="896"/>
      <c r="CC3" s="896"/>
      <c r="CD3" s="896"/>
      <c r="CE3" s="896"/>
      <c r="CF3" s="896"/>
      <c r="CG3" s="896"/>
      <c r="CH3" s="896"/>
      <c r="CI3" s="896"/>
      <c r="CJ3" s="896"/>
      <c r="CK3" s="897"/>
      <c r="CM3" s="898" t="s">
        <v>12</v>
      </c>
      <c r="CN3" s="899"/>
      <c r="CO3" s="899"/>
      <c r="CP3" s="899"/>
      <c r="CQ3" s="899"/>
      <c r="CR3" s="900"/>
      <c r="CS3" s="26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row>
    <row r="4" spans="1:141" s="11" customFormat="1" ht="23.25" customHeight="1">
      <c r="I4" s="1356" t="s">
        <v>2035</v>
      </c>
      <c r="J4" s="1356"/>
      <c r="K4" s="1356"/>
      <c r="L4" s="1356"/>
      <c r="M4" s="1356"/>
      <c r="N4" s="1356"/>
      <c r="O4" s="1356"/>
      <c r="P4" s="1356"/>
      <c r="Q4" s="1356"/>
      <c r="R4" s="1356"/>
      <c r="S4" s="17"/>
      <c r="T4" s="17"/>
      <c r="AX4" s="18"/>
      <c r="AY4" s="18"/>
      <c r="AZ4" s="18"/>
      <c r="BA4" s="19"/>
      <c r="BB4" s="18"/>
      <c r="BC4" s="18"/>
      <c r="BD4" s="18"/>
      <c r="BJ4" s="175"/>
      <c r="BK4" s="1628">
        <v>2</v>
      </c>
      <c r="BL4" s="1611"/>
      <c r="BM4" s="1611"/>
      <c r="BN4" s="1629"/>
      <c r="BP4" s="1722">
        <v>1</v>
      </c>
      <c r="BQ4" s="1723"/>
      <c r="BR4" s="1723"/>
      <c r="BS4" s="1724"/>
      <c r="BU4" s="909">
        <v>5</v>
      </c>
      <c r="BV4" s="910"/>
      <c r="BW4" s="910">
        <v>1</v>
      </c>
      <c r="BX4" s="911"/>
      <c r="BZ4" s="1702">
        <v>0</v>
      </c>
      <c r="CA4" s="1631"/>
      <c r="CB4" s="1665">
        <v>0</v>
      </c>
      <c r="CC4" s="1631"/>
      <c r="CD4" s="1665">
        <v>0</v>
      </c>
      <c r="CE4" s="1631"/>
      <c r="CF4" s="1665">
        <v>8</v>
      </c>
      <c r="CG4" s="1631"/>
      <c r="CH4" s="1665">
        <v>7</v>
      </c>
      <c r="CI4" s="1631"/>
      <c r="CJ4" s="1665">
        <v>9</v>
      </c>
      <c r="CK4" s="1638"/>
      <c r="CM4" s="931">
        <v>0</v>
      </c>
      <c r="CN4" s="932"/>
      <c r="CO4" s="932">
        <v>0</v>
      </c>
      <c r="CP4" s="932"/>
      <c r="CQ4" s="932">
        <v>1</v>
      </c>
      <c r="CR4" s="970"/>
      <c r="CS4" s="26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row>
    <row r="5" spans="1:141" s="11" customFormat="1" ht="23.25" customHeight="1">
      <c r="I5" s="1357"/>
      <c r="J5" s="1357"/>
      <c r="K5" s="1357"/>
      <c r="L5" s="1357"/>
      <c r="M5" s="1357"/>
      <c r="N5" s="1357"/>
      <c r="O5" s="1357"/>
      <c r="P5" s="1357"/>
      <c r="Q5" s="1357"/>
      <c r="R5" s="1357"/>
      <c r="S5" s="1719" t="s">
        <v>14</v>
      </c>
      <c r="T5" s="1719"/>
      <c r="X5" s="108" t="s">
        <v>15</v>
      </c>
      <c r="Y5" s="108"/>
      <c r="Z5" s="108"/>
      <c r="AA5" s="258"/>
      <c r="AB5" s="258"/>
      <c r="AC5" s="258"/>
      <c r="AD5" s="258"/>
      <c r="AE5" s="929">
        <v>20</v>
      </c>
      <c r="AF5" s="929"/>
      <c r="AG5" s="1834">
        <v>21</v>
      </c>
      <c r="AH5" s="1834"/>
      <c r="AI5" s="258" t="s">
        <v>16</v>
      </c>
      <c r="AJ5" s="1834">
        <v>1</v>
      </c>
      <c r="AK5" s="1834"/>
      <c r="AL5" s="258" t="s">
        <v>17</v>
      </c>
      <c r="AM5" s="1834">
        <v>11</v>
      </c>
      <c r="AN5" s="1834"/>
      <c r="AO5" s="176" t="s">
        <v>18</v>
      </c>
      <c r="AP5" s="17"/>
      <c r="AQ5" s="17"/>
      <c r="AR5" s="17"/>
    </row>
    <row r="6" spans="1:141" s="11" customFormat="1" ht="23.25" customHeight="1">
      <c r="C6" s="258" t="s">
        <v>19</v>
      </c>
      <c r="D6" s="258" t="s">
        <v>20</v>
      </c>
      <c r="E6" s="258" t="s">
        <v>862</v>
      </c>
      <c r="F6" s="258" t="s">
        <v>22</v>
      </c>
      <c r="BW6" s="258" t="s">
        <v>19</v>
      </c>
      <c r="BX6" s="258" t="s">
        <v>754</v>
      </c>
      <c r="BY6" s="258" t="s">
        <v>863</v>
      </c>
      <c r="BZ6" s="258" t="s">
        <v>864</v>
      </c>
    </row>
    <row r="7" spans="1:141" s="11" customFormat="1" ht="11.25" customHeight="1">
      <c r="B7" s="971" t="s">
        <v>23</v>
      </c>
      <c r="C7" s="1721" t="s">
        <v>865</v>
      </c>
      <c r="D7" s="1710"/>
      <c r="E7" s="1710" t="s">
        <v>755</v>
      </c>
      <c r="F7" s="1710"/>
      <c r="G7" s="1710" t="s">
        <v>866</v>
      </c>
      <c r="H7" s="1710"/>
      <c r="I7" s="1710" t="s">
        <v>756</v>
      </c>
      <c r="J7" s="1710"/>
      <c r="K7" s="1710" t="s">
        <v>867</v>
      </c>
      <c r="L7" s="1710"/>
      <c r="M7" s="1710" t="s">
        <v>868</v>
      </c>
      <c r="N7" s="1710"/>
      <c r="O7" s="1710" t="s">
        <v>757</v>
      </c>
      <c r="P7" s="1710"/>
      <c r="Q7" s="1710" t="s">
        <v>758</v>
      </c>
      <c r="R7" s="1710"/>
      <c r="S7" s="1710" t="s">
        <v>869</v>
      </c>
      <c r="T7" s="1710"/>
      <c r="U7" s="1831"/>
      <c r="V7" s="1831"/>
      <c r="W7" s="1831"/>
      <c r="X7" s="1831"/>
      <c r="Y7" s="1831"/>
      <c r="Z7" s="1831"/>
      <c r="AA7" s="1831"/>
      <c r="AB7" s="1831"/>
      <c r="AC7" s="1831"/>
      <c r="AD7" s="1831"/>
      <c r="AE7" s="1831"/>
      <c r="AF7" s="1831"/>
      <c r="AG7" s="1831"/>
      <c r="AH7" s="1831"/>
      <c r="AI7" s="1831"/>
      <c r="AJ7" s="1831"/>
      <c r="AK7" s="1831"/>
      <c r="AL7" s="1831"/>
      <c r="AM7" s="1831"/>
      <c r="AN7" s="1831"/>
      <c r="AO7" s="1831"/>
      <c r="AP7" s="1831"/>
      <c r="AQ7" s="1831"/>
      <c r="AR7" s="1831"/>
      <c r="AS7" s="1831"/>
      <c r="AT7" s="1831"/>
      <c r="AU7" s="1831"/>
      <c r="AV7" s="1831"/>
      <c r="AW7" s="1829"/>
      <c r="AX7" s="1830"/>
      <c r="AY7" s="22"/>
      <c r="AZ7" s="23"/>
      <c r="BA7" s="945" t="s">
        <v>24</v>
      </c>
      <c r="BB7" s="946"/>
      <c r="BC7" s="946"/>
      <c r="BD7" s="947"/>
      <c r="BE7" s="954" t="s">
        <v>25</v>
      </c>
      <c r="BF7" s="955"/>
      <c r="BG7" s="955"/>
      <c r="BH7" s="955"/>
      <c r="BI7" s="955"/>
      <c r="BJ7" s="955"/>
      <c r="BK7" s="955"/>
      <c r="BL7" s="955"/>
      <c r="BM7" s="955"/>
      <c r="BN7" s="955"/>
      <c r="BO7" s="955"/>
      <c r="BP7" s="955"/>
      <c r="BQ7" s="955"/>
      <c r="BR7" s="955"/>
      <c r="BS7" s="955"/>
      <c r="BT7" s="955"/>
      <c r="BU7" s="955"/>
      <c r="BV7" s="956"/>
      <c r="BW7" s="960" t="s">
        <v>26</v>
      </c>
      <c r="BX7" s="961"/>
      <c r="BY7" s="961"/>
      <c r="BZ7" s="961"/>
      <c r="CA7" s="961"/>
      <c r="CB7" s="961"/>
      <c r="CC7" s="961"/>
      <c r="CD7" s="961"/>
      <c r="CE7" s="961"/>
      <c r="CF7" s="961"/>
      <c r="CG7" s="961"/>
      <c r="CH7" s="961"/>
      <c r="CI7" s="961"/>
      <c r="CJ7" s="961"/>
      <c r="CK7" s="961"/>
      <c r="CL7" s="961"/>
      <c r="CM7" s="961"/>
      <c r="CN7" s="961"/>
      <c r="CO7" s="961"/>
      <c r="CP7" s="961"/>
      <c r="CQ7" s="961"/>
      <c r="CR7" s="962"/>
    </row>
    <row r="8" spans="1:141" s="11" customFormat="1" ht="11.25" customHeight="1">
      <c r="B8" s="972"/>
      <c r="C8" s="1721"/>
      <c r="D8" s="1710"/>
      <c r="E8" s="1710"/>
      <c r="F8" s="1710"/>
      <c r="G8" s="1710"/>
      <c r="H8" s="1710"/>
      <c r="I8" s="1710"/>
      <c r="J8" s="1710"/>
      <c r="K8" s="1710"/>
      <c r="L8" s="1710"/>
      <c r="M8" s="1710"/>
      <c r="N8" s="1710"/>
      <c r="O8" s="1710"/>
      <c r="P8" s="1710"/>
      <c r="Q8" s="1710"/>
      <c r="R8" s="1710"/>
      <c r="S8" s="1710"/>
      <c r="T8" s="1710"/>
      <c r="U8" s="1831"/>
      <c r="V8" s="1831"/>
      <c r="W8" s="1831"/>
      <c r="X8" s="1831"/>
      <c r="Y8" s="1831"/>
      <c r="Z8" s="1831"/>
      <c r="AA8" s="1831"/>
      <c r="AB8" s="1831"/>
      <c r="AC8" s="1831"/>
      <c r="AD8" s="1831"/>
      <c r="AE8" s="1831"/>
      <c r="AF8" s="1831"/>
      <c r="AG8" s="1831"/>
      <c r="AH8" s="1831"/>
      <c r="AI8" s="1831"/>
      <c r="AJ8" s="1831"/>
      <c r="AK8" s="1831"/>
      <c r="AL8" s="1831"/>
      <c r="AM8" s="1831"/>
      <c r="AN8" s="1831"/>
      <c r="AO8" s="1831"/>
      <c r="AP8" s="1831"/>
      <c r="AQ8" s="1831"/>
      <c r="AR8" s="1831"/>
      <c r="AS8" s="1831"/>
      <c r="AT8" s="1831"/>
      <c r="AU8" s="1831"/>
      <c r="AV8" s="1831"/>
      <c r="AW8" s="1829"/>
      <c r="AX8" s="1830"/>
      <c r="AY8" s="22"/>
      <c r="AZ8" s="23"/>
      <c r="BA8" s="948"/>
      <c r="BB8" s="949"/>
      <c r="BC8" s="949"/>
      <c r="BD8" s="950"/>
      <c r="BE8" s="957"/>
      <c r="BF8" s="958"/>
      <c r="BG8" s="958"/>
      <c r="BH8" s="958"/>
      <c r="BI8" s="958"/>
      <c r="BJ8" s="958"/>
      <c r="BK8" s="958"/>
      <c r="BL8" s="958"/>
      <c r="BM8" s="958"/>
      <c r="BN8" s="958"/>
      <c r="BO8" s="958"/>
      <c r="BP8" s="958"/>
      <c r="BQ8" s="958"/>
      <c r="BR8" s="958"/>
      <c r="BS8" s="958"/>
      <c r="BT8" s="958"/>
      <c r="BU8" s="958"/>
      <c r="BV8" s="959"/>
      <c r="BW8" s="1705" t="s">
        <v>870</v>
      </c>
      <c r="BX8" s="1706"/>
      <c r="BY8" s="1706"/>
      <c r="BZ8" s="1706"/>
      <c r="CA8" s="1706"/>
      <c r="CB8" s="1706"/>
      <c r="CC8" s="1706"/>
      <c r="CD8" s="1706"/>
      <c r="CE8" s="1706"/>
      <c r="CF8" s="1706"/>
      <c r="CG8" s="1706"/>
      <c r="CH8" s="1706"/>
      <c r="CI8" s="1706"/>
      <c r="CJ8" s="1706"/>
      <c r="CK8" s="1706"/>
      <c r="CL8" s="1706"/>
      <c r="CM8" s="1706"/>
      <c r="CN8" s="1706"/>
      <c r="CO8" s="1706"/>
      <c r="CP8" s="1706"/>
      <c r="CQ8" s="1706"/>
      <c r="CR8" s="1707"/>
    </row>
    <row r="9" spans="1:141" s="11" customFormat="1" ht="23.25" customHeight="1">
      <c r="B9" s="973"/>
      <c r="C9" s="1708" t="s">
        <v>306</v>
      </c>
      <c r="D9" s="1701"/>
      <c r="E9" s="1701" t="s">
        <v>871</v>
      </c>
      <c r="F9" s="1701"/>
      <c r="G9" s="1701" t="s">
        <v>872</v>
      </c>
      <c r="H9" s="1701"/>
      <c r="I9" s="1701" t="s">
        <v>759</v>
      </c>
      <c r="J9" s="1701"/>
      <c r="K9" s="1701" t="s">
        <v>56</v>
      </c>
      <c r="L9" s="1701"/>
      <c r="M9" s="1701" t="s">
        <v>307</v>
      </c>
      <c r="N9" s="1701"/>
      <c r="O9" s="1701" t="s">
        <v>873</v>
      </c>
      <c r="P9" s="1701"/>
      <c r="Q9" s="1701" t="s">
        <v>308</v>
      </c>
      <c r="R9" s="1701"/>
      <c r="S9" s="1701" t="s">
        <v>874</v>
      </c>
      <c r="T9" s="1701"/>
      <c r="U9" s="1821"/>
      <c r="V9" s="1821"/>
      <c r="W9" s="1821" t="s">
        <v>309</v>
      </c>
      <c r="X9" s="1821"/>
      <c r="Y9" s="1821" t="s">
        <v>309</v>
      </c>
      <c r="Z9" s="1821"/>
      <c r="AA9" s="1821" t="s">
        <v>309</v>
      </c>
      <c r="AB9" s="1821"/>
      <c r="AC9" s="1821" t="s">
        <v>309</v>
      </c>
      <c r="AD9" s="1821"/>
      <c r="AE9" s="1821" t="s">
        <v>309</v>
      </c>
      <c r="AF9" s="1821"/>
      <c r="AG9" s="1821" t="s">
        <v>309</v>
      </c>
      <c r="AH9" s="1821"/>
      <c r="AI9" s="1821" t="s">
        <v>309</v>
      </c>
      <c r="AJ9" s="1821"/>
      <c r="AK9" s="1821" t="s">
        <v>309</v>
      </c>
      <c r="AL9" s="1821"/>
      <c r="AM9" s="1821" t="s">
        <v>309</v>
      </c>
      <c r="AN9" s="1821"/>
      <c r="AO9" s="1821" t="s">
        <v>309</v>
      </c>
      <c r="AP9" s="1821"/>
      <c r="AQ9" s="1821" t="s">
        <v>309</v>
      </c>
      <c r="AR9" s="1821"/>
      <c r="AS9" s="1821" t="s">
        <v>309</v>
      </c>
      <c r="AT9" s="1821"/>
      <c r="AU9" s="1821" t="s">
        <v>309</v>
      </c>
      <c r="AV9" s="1821"/>
      <c r="AW9" s="1827"/>
      <c r="AX9" s="1828"/>
      <c r="AY9" s="24"/>
      <c r="AZ9" s="17"/>
      <c r="BA9" s="951"/>
      <c r="BB9" s="952"/>
      <c r="BC9" s="952"/>
      <c r="BD9" s="953"/>
      <c r="BE9" s="1698" t="s">
        <v>310</v>
      </c>
      <c r="BF9" s="1699"/>
      <c r="BG9" s="1699" t="s">
        <v>311</v>
      </c>
      <c r="BH9" s="1699"/>
      <c r="BI9" s="1699" t="s">
        <v>312</v>
      </c>
      <c r="BJ9" s="1699"/>
      <c r="BK9" s="1699" t="s">
        <v>313</v>
      </c>
      <c r="BL9" s="1699"/>
      <c r="BM9" s="1699" t="s">
        <v>314</v>
      </c>
      <c r="BN9" s="1699"/>
      <c r="BO9" s="1693"/>
      <c r="BP9" s="1693"/>
      <c r="BQ9" s="1693"/>
      <c r="BR9" s="1693"/>
      <c r="BS9" s="1693"/>
      <c r="BT9" s="1693"/>
      <c r="BU9" s="1693"/>
      <c r="BV9" s="1694"/>
      <c r="BW9" s="1695" t="s">
        <v>315</v>
      </c>
      <c r="BX9" s="1685"/>
      <c r="BY9" s="1685" t="s">
        <v>316</v>
      </c>
      <c r="BZ9" s="1685"/>
      <c r="CA9" s="1685"/>
      <c r="CB9" s="1685"/>
      <c r="CC9" s="1685" t="s">
        <v>317</v>
      </c>
      <c r="CD9" s="1685"/>
      <c r="CE9" s="1685" t="s">
        <v>318</v>
      </c>
      <c r="CF9" s="1685"/>
      <c r="CG9" s="1685"/>
      <c r="CH9" s="1685"/>
      <c r="CI9" s="1685"/>
      <c r="CJ9" s="1685"/>
      <c r="CK9" s="1685"/>
      <c r="CL9" s="1685"/>
      <c r="CM9" s="1685"/>
      <c r="CN9" s="1685"/>
      <c r="CO9" s="1685"/>
      <c r="CP9" s="1685"/>
      <c r="CQ9" s="1685"/>
      <c r="CR9" s="1686"/>
    </row>
    <row r="10" spans="1:141" s="11" customFormat="1" ht="23.25" customHeight="1" thickBot="1">
      <c r="A10" s="265"/>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7"/>
      <c r="AW10" s="267"/>
      <c r="AX10" s="24"/>
      <c r="AY10" s="17"/>
      <c r="AZ10" s="256"/>
      <c r="BA10" s="256"/>
      <c r="BB10" s="256"/>
      <c r="BC10" s="256"/>
      <c r="BD10" s="268"/>
      <c r="BE10" s="175"/>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268"/>
      <c r="CH10" s="268"/>
      <c r="CI10" s="268"/>
      <c r="CJ10" s="268"/>
      <c r="CK10" s="268"/>
      <c r="CL10" s="268"/>
      <c r="CM10" s="268"/>
      <c r="CN10" s="268"/>
      <c r="CO10" s="268"/>
      <c r="CP10" s="268"/>
      <c r="CQ10" s="268"/>
    </row>
    <row r="11" spans="1:141" s="11" customFormat="1" ht="23.25" customHeight="1" thickTop="1" thickBot="1">
      <c r="A11" s="265"/>
      <c r="B11" s="266"/>
      <c r="C11" s="266"/>
      <c r="D11" s="266"/>
      <c r="E11" s="266"/>
      <c r="F11" s="266"/>
      <c r="G11" s="266"/>
      <c r="H11" s="266"/>
      <c r="I11" s="266"/>
      <c r="J11" s="266"/>
      <c r="K11" s="266"/>
      <c r="L11" s="266"/>
      <c r="M11" s="266"/>
      <c r="N11" s="266"/>
      <c r="O11" s="266"/>
      <c r="P11" s="266"/>
      <c r="Q11" s="266"/>
      <c r="R11" s="266"/>
      <c r="S11" s="266"/>
      <c r="T11" s="266"/>
      <c r="U11" s="266"/>
      <c r="V11" s="266"/>
      <c r="W11" s="266"/>
      <c r="X11" s="1822" t="s">
        <v>733</v>
      </c>
      <c r="Y11" s="1823"/>
      <c r="Z11" s="1823"/>
      <c r="AA11" s="1823"/>
      <c r="AB11" s="1823"/>
      <c r="AC11" s="1823"/>
      <c r="AD11" s="1823"/>
      <c r="AE11" s="1823"/>
      <c r="AF11" s="1824"/>
      <c r="AG11" s="1825" t="s">
        <v>875</v>
      </c>
      <c r="AH11" s="1826"/>
      <c r="AI11" s="266"/>
      <c r="AJ11" s="269" t="s">
        <v>734</v>
      </c>
      <c r="AL11" s="266"/>
      <c r="AM11" s="266"/>
      <c r="AN11" s="266"/>
      <c r="AO11" s="266"/>
      <c r="AP11" s="266"/>
      <c r="AQ11" s="266"/>
      <c r="AR11" s="266"/>
      <c r="AS11" s="266"/>
      <c r="AT11" s="266"/>
      <c r="AU11" s="266"/>
      <c r="AV11" s="267"/>
      <c r="AW11" s="267"/>
      <c r="AX11" s="24"/>
      <c r="AY11" s="17"/>
      <c r="AZ11" s="256"/>
      <c r="BA11" s="256"/>
      <c r="BB11" s="256"/>
      <c r="BC11" s="256"/>
      <c r="BD11" s="268"/>
      <c r="BE11" s="268"/>
      <c r="BF11" s="268"/>
      <c r="BG11" s="268"/>
      <c r="BH11" s="268"/>
      <c r="BI11" s="268"/>
      <c r="BJ11" s="268"/>
      <c r="BK11" s="268"/>
      <c r="BL11" s="268"/>
      <c r="BM11" s="268"/>
      <c r="BN11" s="268"/>
      <c r="BO11" s="268"/>
      <c r="BP11" s="268"/>
      <c r="BQ11" s="268"/>
      <c r="BR11" s="268"/>
      <c r="BS11" s="268"/>
      <c r="BT11" s="268"/>
      <c r="BU11" s="268"/>
      <c r="BV11" s="268"/>
      <c r="BW11" s="268"/>
      <c r="BX11" s="268"/>
      <c r="BY11" s="268"/>
      <c r="BZ11" s="268"/>
      <c r="CA11" s="268"/>
      <c r="CB11" s="268"/>
      <c r="CC11" s="268"/>
      <c r="CD11" s="268"/>
      <c r="CE11" s="268"/>
      <c r="CF11" s="268"/>
      <c r="CG11" s="268"/>
      <c r="CH11" s="268"/>
      <c r="CI11" s="268"/>
      <c r="CJ11" s="268"/>
      <c r="CK11" s="268"/>
      <c r="CL11" s="268"/>
      <c r="CM11" s="268"/>
      <c r="CN11" s="268"/>
      <c r="CO11" s="268"/>
      <c r="CP11" s="268"/>
      <c r="CQ11" s="268"/>
    </row>
    <row r="12" spans="1:141" s="271" customFormat="1" ht="23.25" customHeight="1" thickTop="1">
      <c r="A12" s="270" t="s">
        <v>735</v>
      </c>
      <c r="B12" s="11"/>
      <c r="I12" s="272"/>
      <c r="J12" s="272"/>
      <c r="K12" s="272"/>
      <c r="L12" s="272"/>
      <c r="M12" s="272"/>
      <c r="N12" s="272"/>
      <c r="O12" s="272"/>
      <c r="P12" s="272"/>
      <c r="Q12" s="272"/>
      <c r="R12" s="272"/>
      <c r="S12" s="273"/>
      <c r="T12" s="273"/>
      <c r="X12" s="273"/>
      <c r="Y12" s="273"/>
      <c r="Z12" s="273"/>
      <c r="AA12" s="273"/>
      <c r="AB12" s="273"/>
      <c r="AC12" s="273"/>
      <c r="AD12" s="273"/>
      <c r="AE12" s="273"/>
      <c r="AF12" s="273"/>
      <c r="AG12" s="274"/>
      <c r="AH12" s="274"/>
      <c r="AI12" s="273"/>
      <c r="AJ12" s="274"/>
      <c r="AK12" s="274"/>
      <c r="AL12" s="273"/>
      <c r="AM12" s="274"/>
      <c r="AN12" s="274"/>
      <c r="AO12" s="273"/>
      <c r="AP12" s="273"/>
      <c r="AQ12" s="273"/>
      <c r="AR12" s="273"/>
      <c r="CW12" s="273"/>
      <c r="CX12" s="273"/>
      <c r="CY12" s="273"/>
      <c r="CZ12" s="273"/>
      <c r="DA12" s="273"/>
      <c r="DB12" s="273"/>
    </row>
    <row r="13" spans="1:141" s="271" customFormat="1" ht="23.25" customHeight="1">
      <c r="B13" s="1807"/>
      <c r="C13" s="1102" t="s">
        <v>96</v>
      </c>
      <c r="D13" s="1102"/>
      <c r="E13" s="1102"/>
      <c r="F13" s="1102"/>
      <c r="G13" s="1102"/>
      <c r="H13" s="1102"/>
      <c r="I13" s="1102"/>
      <c r="J13" s="1102"/>
      <c r="K13" s="1167" t="s">
        <v>97</v>
      </c>
      <c r="L13" s="1167"/>
      <c r="M13" s="1167"/>
      <c r="N13" s="1167"/>
      <c r="O13" s="1167"/>
      <c r="P13" s="1167"/>
      <c r="Q13" s="1167"/>
      <c r="R13" s="1167"/>
      <c r="S13" s="1167"/>
      <c r="T13" s="1167"/>
      <c r="U13" s="1167"/>
      <c r="V13" s="1167"/>
      <c r="W13" s="1167"/>
      <c r="X13" s="1167"/>
      <c r="Y13" s="1167"/>
      <c r="Z13" s="1167"/>
      <c r="AA13" s="1167"/>
      <c r="AB13" s="1809" t="s">
        <v>736</v>
      </c>
      <c r="AC13" s="1809"/>
      <c r="AD13" s="1809"/>
      <c r="AE13" s="1809"/>
      <c r="AF13" s="1809"/>
      <c r="AG13" s="1809"/>
      <c r="AH13" s="1809"/>
      <c r="AI13" s="1809"/>
      <c r="AJ13" s="1809"/>
      <c r="AK13" s="1809"/>
      <c r="AL13" s="1809"/>
      <c r="AM13" s="1809"/>
      <c r="AN13" s="1809"/>
      <c r="AO13" s="1809"/>
      <c r="AP13" s="1809"/>
      <c r="AQ13" s="1809"/>
      <c r="AR13" s="1809"/>
      <c r="AS13" s="1809"/>
      <c r="AT13" s="1809"/>
      <c r="AU13" s="1809"/>
      <c r="AV13" s="1809"/>
      <c r="AW13" s="1809"/>
      <c r="AX13" s="1809"/>
      <c r="AY13" s="1809"/>
      <c r="AZ13" s="1809"/>
      <c r="BA13" s="1809"/>
      <c r="BB13" s="1809"/>
      <c r="BC13" s="1809"/>
      <c r="BD13" s="1809"/>
      <c r="BE13" s="1809"/>
      <c r="BF13" s="1809"/>
      <c r="BG13" s="1809"/>
      <c r="BH13" s="1809"/>
      <c r="BI13" s="1809"/>
      <c r="BJ13" s="1809"/>
      <c r="BK13" s="1809"/>
      <c r="BL13" s="1801" t="s">
        <v>30</v>
      </c>
      <c r="BM13" s="1801"/>
      <c r="BN13" s="1801"/>
      <c r="BO13" s="1801"/>
      <c r="BP13" s="1801"/>
      <c r="BQ13" s="1801"/>
      <c r="BR13" s="1801"/>
      <c r="BS13" s="1801"/>
      <c r="BT13" s="1801" t="s">
        <v>737</v>
      </c>
      <c r="BU13" s="1801"/>
      <c r="BV13" s="1801"/>
      <c r="BW13" s="1801"/>
      <c r="BX13" s="1801"/>
      <c r="BY13" s="1801"/>
      <c r="BZ13" s="1801"/>
      <c r="CA13" s="1801"/>
      <c r="CB13" s="1801"/>
      <c r="CC13" s="1801"/>
      <c r="CD13" s="1801"/>
      <c r="CE13" s="1801"/>
      <c r="CF13" s="1801"/>
      <c r="CG13" s="1801"/>
      <c r="CH13" s="1801"/>
      <c r="CI13" s="1801"/>
    </row>
    <row r="14" spans="1:141" s="271" customFormat="1" ht="23.25" customHeight="1">
      <c r="B14" s="1807"/>
      <c r="C14" s="1102"/>
      <c r="D14" s="1102"/>
      <c r="E14" s="1102"/>
      <c r="F14" s="1102"/>
      <c r="G14" s="1102"/>
      <c r="H14" s="1102"/>
      <c r="I14" s="1102"/>
      <c r="J14" s="1102"/>
      <c r="K14" s="1167"/>
      <c r="L14" s="1167"/>
      <c r="M14" s="1167"/>
      <c r="N14" s="1167"/>
      <c r="O14" s="1167"/>
      <c r="P14" s="1167"/>
      <c r="Q14" s="1167"/>
      <c r="R14" s="1167"/>
      <c r="S14" s="1167"/>
      <c r="T14" s="1167"/>
      <c r="U14" s="1167"/>
      <c r="V14" s="1167"/>
      <c r="W14" s="1167"/>
      <c r="X14" s="1167"/>
      <c r="Y14" s="1167"/>
      <c r="Z14" s="1167"/>
      <c r="AA14" s="1167"/>
      <c r="AB14" s="1809"/>
      <c r="AC14" s="1809"/>
      <c r="AD14" s="1809"/>
      <c r="AE14" s="1809"/>
      <c r="AF14" s="1809"/>
      <c r="AG14" s="1809"/>
      <c r="AH14" s="1809"/>
      <c r="AI14" s="1809"/>
      <c r="AJ14" s="1809"/>
      <c r="AK14" s="1809"/>
      <c r="AL14" s="1809"/>
      <c r="AM14" s="1809"/>
      <c r="AN14" s="1809"/>
      <c r="AO14" s="1809"/>
      <c r="AP14" s="1809"/>
      <c r="AQ14" s="1809"/>
      <c r="AR14" s="1809"/>
      <c r="AS14" s="1809"/>
      <c r="AT14" s="1809"/>
      <c r="AU14" s="1809"/>
      <c r="AV14" s="1809"/>
      <c r="AW14" s="1809"/>
      <c r="AX14" s="1809"/>
      <c r="AY14" s="1809"/>
      <c r="AZ14" s="1809"/>
      <c r="BA14" s="1809"/>
      <c r="BB14" s="1809"/>
      <c r="BC14" s="1809"/>
      <c r="BD14" s="1809"/>
      <c r="BE14" s="1809"/>
      <c r="BF14" s="1809"/>
      <c r="BG14" s="1809"/>
      <c r="BH14" s="1809"/>
      <c r="BI14" s="1809"/>
      <c r="BJ14" s="1809"/>
      <c r="BK14" s="1809"/>
      <c r="BL14" s="1801" t="s">
        <v>738</v>
      </c>
      <c r="BM14" s="1801"/>
      <c r="BN14" s="1801"/>
      <c r="BO14" s="1801"/>
      <c r="BP14" s="1801"/>
      <c r="BQ14" s="1801"/>
      <c r="BR14" s="1801"/>
      <c r="BS14" s="1801"/>
      <c r="BT14" s="1801"/>
      <c r="BU14" s="1801"/>
      <c r="BV14" s="1801"/>
      <c r="BW14" s="1801"/>
      <c r="BX14" s="1801"/>
      <c r="BY14" s="1801"/>
      <c r="BZ14" s="1801"/>
      <c r="CA14" s="1801"/>
      <c r="CB14" s="1801"/>
      <c r="CC14" s="1801"/>
      <c r="CD14" s="1801"/>
      <c r="CE14" s="1801"/>
      <c r="CF14" s="1801"/>
      <c r="CG14" s="1801"/>
      <c r="CH14" s="1801"/>
      <c r="CI14" s="1801"/>
    </row>
    <row r="15" spans="1:141" s="271" customFormat="1" ht="23.25" customHeight="1">
      <c r="B15" s="1791">
        <v>1</v>
      </c>
      <c r="C15" s="1781" t="s">
        <v>105</v>
      </c>
      <c r="D15" s="1781"/>
      <c r="E15" s="1781"/>
      <c r="F15" s="1781"/>
      <c r="G15" s="1781"/>
      <c r="H15" s="1781"/>
      <c r="I15" s="1781"/>
      <c r="J15" s="1781"/>
      <c r="K15" s="339">
        <f>IFERROR(VLOOKUP(C15,$E$83:$Q$89,2,0),"")</f>
        <v>1</v>
      </c>
      <c r="L15" s="1792" t="s">
        <v>57</v>
      </c>
      <c r="M15" s="1787"/>
      <c r="N15" s="1784" t="s">
        <v>761</v>
      </c>
      <c r="O15" s="1785"/>
      <c r="P15" s="1793">
        <v>2</v>
      </c>
      <c r="Q15" s="1793"/>
      <c r="R15" s="1790">
        <v>7</v>
      </c>
      <c r="S15" s="1790"/>
      <c r="T15" s="1789"/>
      <c r="U15" s="1790"/>
      <c r="V15" s="340" t="s">
        <v>876</v>
      </c>
      <c r="W15" s="341" t="s">
        <v>850</v>
      </c>
      <c r="X15" s="341" t="s">
        <v>764</v>
      </c>
      <c r="Y15" s="341" t="s">
        <v>789</v>
      </c>
      <c r="Z15" s="341" t="s">
        <v>764</v>
      </c>
      <c r="AA15" s="342" t="s">
        <v>794</v>
      </c>
      <c r="AB15" s="1708" t="s">
        <v>877</v>
      </c>
      <c r="AC15" s="1701"/>
      <c r="AD15" s="1701" t="s">
        <v>767</v>
      </c>
      <c r="AE15" s="1701"/>
      <c r="AF15" s="1701" t="s">
        <v>55</v>
      </c>
      <c r="AG15" s="1701"/>
      <c r="AH15" s="1701" t="s">
        <v>768</v>
      </c>
      <c r="AI15" s="1701"/>
      <c r="AJ15" s="1701" t="s">
        <v>56</v>
      </c>
      <c r="AK15" s="1701"/>
      <c r="AL15" s="1701" t="s">
        <v>307</v>
      </c>
      <c r="AM15" s="1701"/>
      <c r="AN15" s="1701" t="s">
        <v>769</v>
      </c>
      <c r="AO15" s="1701"/>
      <c r="AP15" s="1701" t="s">
        <v>345</v>
      </c>
      <c r="AQ15" s="1701"/>
      <c r="AR15" s="1701" t="s">
        <v>760</v>
      </c>
      <c r="AS15" s="1701"/>
      <c r="AT15" s="1701" t="s">
        <v>308</v>
      </c>
      <c r="AU15" s="1701"/>
      <c r="AV15" s="1701" t="s">
        <v>781</v>
      </c>
      <c r="AW15" s="1701"/>
      <c r="AX15" s="1701" t="s">
        <v>309</v>
      </c>
      <c r="AY15" s="1701"/>
      <c r="AZ15" s="1701" t="s">
        <v>309</v>
      </c>
      <c r="BA15" s="1701"/>
      <c r="BB15" s="1701" t="s">
        <v>309</v>
      </c>
      <c r="BC15" s="1701"/>
      <c r="BD15" s="1701" t="s">
        <v>309</v>
      </c>
      <c r="BE15" s="1701"/>
      <c r="BF15" s="1701" t="s">
        <v>309</v>
      </c>
      <c r="BG15" s="1701"/>
      <c r="BH15" s="1701" t="s">
        <v>309</v>
      </c>
      <c r="BI15" s="1701"/>
      <c r="BJ15" s="1779"/>
      <c r="BK15" s="1780"/>
      <c r="BL15" s="343">
        <v>0</v>
      </c>
      <c r="BM15" s="344">
        <v>5</v>
      </c>
      <c r="BN15" s="344">
        <v>3</v>
      </c>
      <c r="BO15" s="275" t="s">
        <v>824</v>
      </c>
      <c r="BP15" s="344">
        <v>0</v>
      </c>
      <c r="BQ15" s="344">
        <v>0</v>
      </c>
      <c r="BR15" s="344">
        <v>1</v>
      </c>
      <c r="BS15" s="345">
        <v>8</v>
      </c>
      <c r="BT15" s="1788" t="s">
        <v>770</v>
      </c>
      <c r="BU15" s="1771"/>
      <c r="BV15" s="1771" t="s">
        <v>771</v>
      </c>
      <c r="BW15" s="1771"/>
      <c r="BX15" s="1771" t="s">
        <v>1219</v>
      </c>
      <c r="BY15" s="1771"/>
      <c r="BZ15" s="1778" t="s">
        <v>321</v>
      </c>
      <c r="CA15" s="1771"/>
      <c r="CB15" s="1771"/>
      <c r="CC15" s="1771"/>
      <c r="CD15" s="1771"/>
      <c r="CE15" s="1771"/>
      <c r="CF15" s="1778"/>
      <c r="CG15" s="1771"/>
      <c r="CH15" s="1771"/>
      <c r="CI15" s="1772"/>
    </row>
    <row r="16" spans="1:141" s="11" customFormat="1" ht="23.25" customHeight="1">
      <c r="B16" s="1791"/>
      <c r="C16" s="1781" t="s">
        <v>106</v>
      </c>
      <c r="D16" s="1781"/>
      <c r="E16" s="1781"/>
      <c r="F16" s="1781"/>
      <c r="G16" s="1781"/>
      <c r="H16" s="1781"/>
      <c r="I16" s="1781"/>
      <c r="J16" s="1781"/>
      <c r="K16" s="339">
        <f>IFERROR(VLOOKUP(C16,$E$83:$Q$89,2,0),"")</f>
        <v>2</v>
      </c>
      <c r="L16" s="1782"/>
      <c r="M16" s="1783"/>
      <c r="N16" s="1784">
        <v>3</v>
      </c>
      <c r="O16" s="1785"/>
      <c r="P16" s="1785">
        <v>0</v>
      </c>
      <c r="Q16" s="1785"/>
      <c r="R16" s="1786"/>
      <c r="S16" s="1787"/>
      <c r="T16" s="1782"/>
      <c r="U16" s="1783"/>
      <c r="V16" s="340" t="s">
        <v>773</v>
      </c>
      <c r="W16" s="341" t="s">
        <v>763</v>
      </c>
      <c r="X16" s="341" t="s">
        <v>878</v>
      </c>
      <c r="Y16" s="341" t="s">
        <v>879</v>
      </c>
      <c r="Z16" s="341" t="s">
        <v>775</v>
      </c>
      <c r="AA16" s="342" t="s">
        <v>880</v>
      </c>
      <c r="AB16" s="1708"/>
      <c r="AC16" s="1701"/>
      <c r="AD16" s="1701"/>
      <c r="AE16" s="1701"/>
      <c r="AF16" s="1701"/>
      <c r="AG16" s="1701"/>
      <c r="AH16" s="1701"/>
      <c r="AI16" s="1701"/>
      <c r="AJ16" s="1701"/>
      <c r="AK16" s="1701"/>
      <c r="AL16" s="1701"/>
      <c r="AM16" s="1701"/>
      <c r="AN16" s="1701"/>
      <c r="AO16" s="1701"/>
      <c r="AP16" s="1701"/>
      <c r="AQ16" s="1701"/>
      <c r="AR16" s="1701"/>
      <c r="AS16" s="1701"/>
      <c r="AT16" s="1701"/>
      <c r="AU16" s="1701"/>
      <c r="AV16" s="1701" t="s">
        <v>309</v>
      </c>
      <c r="AW16" s="1701"/>
      <c r="AX16" s="1701" t="s">
        <v>309</v>
      </c>
      <c r="AY16" s="1701"/>
      <c r="AZ16" s="1701" t="s">
        <v>309</v>
      </c>
      <c r="BA16" s="1701"/>
      <c r="BB16" s="1701" t="s">
        <v>309</v>
      </c>
      <c r="BC16" s="1701"/>
      <c r="BD16" s="1701" t="s">
        <v>309</v>
      </c>
      <c r="BE16" s="1701"/>
      <c r="BF16" s="1701" t="s">
        <v>309</v>
      </c>
      <c r="BG16" s="1701"/>
      <c r="BH16" s="1701" t="s">
        <v>309</v>
      </c>
      <c r="BI16" s="1701"/>
      <c r="BJ16" s="1779"/>
      <c r="BK16" s="1780"/>
      <c r="BL16" s="1773" t="s">
        <v>325</v>
      </c>
      <c r="BM16" s="1774"/>
      <c r="BN16" s="1775" t="s">
        <v>776</v>
      </c>
      <c r="BO16" s="1774"/>
      <c r="BP16" s="1776"/>
      <c r="BQ16" s="1777"/>
      <c r="BR16" s="1771" t="s">
        <v>315</v>
      </c>
      <c r="BS16" s="1771"/>
      <c r="BT16" s="1771" t="s">
        <v>777</v>
      </c>
      <c r="BU16" s="1771"/>
      <c r="BV16" s="1778"/>
      <c r="BW16" s="1778"/>
      <c r="BX16" s="1771"/>
      <c r="BY16" s="1771"/>
      <c r="BZ16" s="1771"/>
      <c r="CA16" s="1771"/>
      <c r="CB16" s="1771"/>
      <c r="CC16" s="1771"/>
      <c r="CD16" s="1771"/>
      <c r="CE16" s="1771"/>
      <c r="CF16" s="1771"/>
      <c r="CG16" s="1771"/>
      <c r="CH16" s="1771"/>
      <c r="CI16" s="1772"/>
      <c r="CJ16" s="276"/>
    </row>
    <row r="17" spans="1:89" s="11" customFormat="1" ht="23.25" customHeight="1">
      <c r="B17" s="1791">
        <v>2</v>
      </c>
      <c r="C17" s="1781" t="s">
        <v>127</v>
      </c>
      <c r="D17" s="1781"/>
      <c r="E17" s="1781"/>
      <c r="F17" s="1781"/>
      <c r="G17" s="1781"/>
      <c r="H17" s="1781"/>
      <c r="I17" s="1781"/>
      <c r="J17" s="1781"/>
      <c r="K17" s="339">
        <f>IFERROR(VLOOKUP(C17,$E$83:$Q$89,2,0),"")</f>
        <v>5</v>
      </c>
      <c r="L17" s="1802"/>
      <c r="M17" s="1803"/>
      <c r="N17" s="1784" t="s">
        <v>369</v>
      </c>
      <c r="O17" s="1785"/>
      <c r="P17" s="1804">
        <v>2</v>
      </c>
      <c r="Q17" s="1804"/>
      <c r="R17" s="1805">
        <v>6</v>
      </c>
      <c r="S17" s="1805"/>
      <c r="T17" s="1806"/>
      <c r="U17" s="1805"/>
      <c r="V17" s="340" t="s">
        <v>778</v>
      </c>
      <c r="W17" s="341" t="s">
        <v>840</v>
      </c>
      <c r="X17" s="341" t="s">
        <v>881</v>
      </c>
      <c r="Y17" s="341" t="s">
        <v>881</v>
      </c>
      <c r="Z17" s="341" t="s">
        <v>779</v>
      </c>
      <c r="AA17" s="342" t="s">
        <v>803</v>
      </c>
      <c r="AB17" s="1708" t="s">
        <v>882</v>
      </c>
      <c r="AC17" s="1701"/>
      <c r="AD17" s="1701" t="s">
        <v>308</v>
      </c>
      <c r="AE17" s="1701"/>
      <c r="AF17" s="1701" t="s">
        <v>781</v>
      </c>
      <c r="AG17" s="1701"/>
      <c r="AH17" s="1701" t="s">
        <v>883</v>
      </c>
      <c r="AI17" s="1701"/>
      <c r="AJ17" s="1701" t="s">
        <v>817</v>
      </c>
      <c r="AK17" s="1701"/>
      <c r="AL17" s="1701" t="s">
        <v>56</v>
      </c>
      <c r="AM17" s="1701"/>
      <c r="AN17" s="1701" t="s">
        <v>782</v>
      </c>
      <c r="AO17" s="1701"/>
      <c r="AP17" s="1701" t="s">
        <v>307</v>
      </c>
      <c r="AQ17" s="1701"/>
      <c r="AR17" s="1701" t="s">
        <v>49</v>
      </c>
      <c r="AS17" s="1701"/>
      <c r="AT17" s="1701" t="s">
        <v>783</v>
      </c>
      <c r="AU17" s="1701"/>
      <c r="AV17" s="1701" t="s">
        <v>784</v>
      </c>
      <c r="AW17" s="1701"/>
      <c r="AX17" s="1701" t="s">
        <v>39</v>
      </c>
      <c r="AY17" s="1701"/>
      <c r="AZ17" s="1701" t="s">
        <v>309</v>
      </c>
      <c r="BA17" s="1701"/>
      <c r="BB17" s="1701" t="s">
        <v>309</v>
      </c>
      <c r="BC17" s="1701"/>
      <c r="BD17" s="1701" t="s">
        <v>309</v>
      </c>
      <c r="BE17" s="1701"/>
      <c r="BF17" s="1701" t="s">
        <v>309</v>
      </c>
      <c r="BG17" s="1701"/>
      <c r="BH17" s="1701" t="s">
        <v>309</v>
      </c>
      <c r="BI17" s="1701"/>
      <c r="BJ17" s="1779"/>
      <c r="BK17" s="1780"/>
      <c r="BL17" s="346">
        <v>0</v>
      </c>
      <c r="BM17" s="347">
        <v>4</v>
      </c>
      <c r="BN17" s="347">
        <v>7</v>
      </c>
      <c r="BO17" s="275" t="s">
        <v>884</v>
      </c>
      <c r="BP17" s="347">
        <v>8</v>
      </c>
      <c r="BQ17" s="347">
        <v>6</v>
      </c>
      <c r="BR17" s="347">
        <v>6</v>
      </c>
      <c r="BS17" s="348">
        <v>0</v>
      </c>
      <c r="BT17" s="1774" t="s">
        <v>771</v>
      </c>
      <c r="BU17" s="1771"/>
      <c r="BV17" s="1771" t="s">
        <v>786</v>
      </c>
      <c r="BW17" s="1771"/>
      <c r="BX17" s="1771" t="s">
        <v>321</v>
      </c>
      <c r="BY17" s="1771"/>
      <c r="BZ17" s="1778"/>
      <c r="CA17" s="1771"/>
      <c r="CB17" s="1771"/>
      <c r="CC17" s="1771"/>
      <c r="CD17" s="1771"/>
      <c r="CE17" s="1771"/>
      <c r="CF17" s="1778"/>
      <c r="CG17" s="1771"/>
      <c r="CH17" s="1771"/>
      <c r="CI17" s="1772"/>
    </row>
    <row r="18" spans="1:89" s="11" customFormat="1" ht="23.25" customHeight="1">
      <c r="B18" s="1791"/>
      <c r="C18" s="1781" t="s">
        <v>129</v>
      </c>
      <c r="D18" s="1781"/>
      <c r="E18" s="1781"/>
      <c r="F18" s="1781"/>
      <c r="G18" s="1781"/>
      <c r="H18" s="1781"/>
      <c r="I18" s="1781"/>
      <c r="J18" s="1781"/>
      <c r="K18" s="339">
        <f>IFERROR(VLOOKUP(C18,$E$83:$Q$89,2,0),"")</f>
        <v>6</v>
      </c>
      <c r="L18" s="1782">
        <v>2</v>
      </c>
      <c r="M18" s="1783"/>
      <c r="N18" s="1810" t="s">
        <v>787</v>
      </c>
      <c r="O18" s="1811"/>
      <c r="P18" s="1811"/>
      <c r="Q18" s="1811"/>
      <c r="R18" s="1812"/>
      <c r="S18" s="1813"/>
      <c r="T18" s="1782"/>
      <c r="U18" s="1783"/>
      <c r="V18" s="340" t="s">
        <v>844</v>
      </c>
      <c r="W18" s="341" t="s">
        <v>844</v>
      </c>
      <c r="X18" s="341" t="s">
        <v>788</v>
      </c>
      <c r="Y18" s="341" t="s">
        <v>885</v>
      </c>
      <c r="Z18" s="341" t="s">
        <v>775</v>
      </c>
      <c r="AA18" s="342" t="s">
        <v>885</v>
      </c>
      <c r="AB18" s="1708"/>
      <c r="AC18" s="1701"/>
      <c r="AD18" s="1701"/>
      <c r="AE18" s="1701"/>
      <c r="AF18" s="1701"/>
      <c r="AG18" s="1701"/>
      <c r="AH18" s="1701"/>
      <c r="AI18" s="1701"/>
      <c r="AJ18" s="1701"/>
      <c r="AK18" s="1701"/>
      <c r="AL18" s="1701"/>
      <c r="AM18" s="1701"/>
      <c r="AN18" s="1701"/>
      <c r="AO18" s="1701"/>
      <c r="AP18" s="1701"/>
      <c r="AQ18" s="1701"/>
      <c r="AR18" s="1701"/>
      <c r="AS18" s="1701"/>
      <c r="AT18" s="1701"/>
      <c r="AU18" s="1701"/>
      <c r="AV18" s="1701" t="s">
        <v>309</v>
      </c>
      <c r="AW18" s="1701"/>
      <c r="AX18" s="1701" t="s">
        <v>309</v>
      </c>
      <c r="AY18" s="1701"/>
      <c r="AZ18" s="1701" t="s">
        <v>309</v>
      </c>
      <c r="BA18" s="1701"/>
      <c r="BB18" s="1701" t="s">
        <v>309</v>
      </c>
      <c r="BC18" s="1701"/>
      <c r="BD18" s="1701" t="s">
        <v>309</v>
      </c>
      <c r="BE18" s="1701"/>
      <c r="BF18" s="1701" t="s">
        <v>309</v>
      </c>
      <c r="BG18" s="1701"/>
      <c r="BH18" s="1701" t="s">
        <v>309</v>
      </c>
      <c r="BI18" s="1701"/>
      <c r="BJ18" s="1779"/>
      <c r="BK18" s="1780"/>
      <c r="BL18" s="1788" t="s">
        <v>790</v>
      </c>
      <c r="BM18" s="1771"/>
      <c r="BN18" s="1771" t="s">
        <v>316</v>
      </c>
      <c r="BO18" s="1771"/>
      <c r="BP18" s="1778"/>
      <c r="BQ18" s="1778"/>
      <c r="BR18" s="1685" t="s">
        <v>317</v>
      </c>
      <c r="BS18" s="1685"/>
      <c r="BT18" s="1685" t="s">
        <v>318</v>
      </c>
      <c r="BU18" s="1685"/>
      <c r="BV18" s="1778"/>
      <c r="BW18" s="1778"/>
      <c r="BX18" s="1771"/>
      <c r="BY18" s="1771"/>
      <c r="BZ18" s="1771"/>
      <c r="CA18" s="1771"/>
      <c r="CB18" s="1771"/>
      <c r="CC18" s="1771"/>
      <c r="CD18" s="1771"/>
      <c r="CE18" s="1771"/>
      <c r="CF18" s="1771"/>
      <c r="CG18" s="1771"/>
      <c r="CH18" s="1771"/>
      <c r="CI18" s="1772"/>
      <c r="CJ18" s="276"/>
    </row>
    <row r="19" spans="1:89" s="11" customFormat="1" ht="23.25" customHeight="1">
      <c r="D19" s="17"/>
      <c r="E19" s="17"/>
      <c r="F19" s="17"/>
      <c r="G19" s="17"/>
      <c r="H19" s="17"/>
      <c r="I19" s="259"/>
      <c r="J19" s="259"/>
      <c r="K19" s="277"/>
      <c r="L19" s="277"/>
      <c r="M19" s="277"/>
      <c r="N19" s="277"/>
      <c r="O19" s="277"/>
      <c r="P19" s="277"/>
      <c r="Q19" s="277"/>
      <c r="R19" s="277"/>
      <c r="S19" s="278"/>
      <c r="T19" s="278"/>
      <c r="U19" s="278"/>
      <c r="V19" s="278"/>
      <c r="W19" s="278"/>
      <c r="X19" s="279"/>
      <c r="Y19" s="279"/>
      <c r="Z19" s="279"/>
      <c r="AA19" s="278"/>
      <c r="AB19" s="280"/>
      <c r="AC19" s="280"/>
      <c r="AD19" s="280"/>
      <c r="AE19" s="280"/>
      <c r="AF19" s="280"/>
      <c r="AG19" s="281"/>
      <c r="AH19" s="281"/>
      <c r="AI19" s="280"/>
      <c r="AJ19" s="281"/>
      <c r="AK19" s="281"/>
      <c r="AL19" s="280"/>
      <c r="AM19" s="281"/>
      <c r="AN19" s="281"/>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row>
    <row r="20" spans="1:89" s="271" customFormat="1" ht="23.25" customHeight="1">
      <c r="A20" s="270" t="s">
        <v>739</v>
      </c>
      <c r="B20" s="11"/>
      <c r="I20" s="272"/>
      <c r="J20" s="272"/>
      <c r="K20" s="282"/>
      <c r="L20" s="282"/>
      <c r="M20" s="282"/>
      <c r="N20" s="282"/>
      <c r="O20" s="282"/>
      <c r="P20" s="282"/>
      <c r="Q20" s="282"/>
      <c r="R20" s="282"/>
      <c r="S20" s="283"/>
      <c r="T20" s="283"/>
      <c r="U20" s="284"/>
      <c r="V20" s="284"/>
      <c r="W20" s="284"/>
      <c r="X20" s="283"/>
      <c r="Y20" s="283"/>
      <c r="Z20" s="283"/>
      <c r="AA20" s="283"/>
      <c r="AB20" s="273"/>
      <c r="AC20" s="273"/>
      <c r="AD20" s="273"/>
      <c r="AE20" s="273"/>
      <c r="AF20" s="273"/>
      <c r="AG20" s="274"/>
      <c r="AH20" s="274"/>
      <c r="AI20" s="273"/>
      <c r="AJ20" s="274"/>
      <c r="AK20" s="274"/>
      <c r="AL20" s="273"/>
      <c r="AM20" s="274"/>
      <c r="AN20" s="274"/>
      <c r="AO20" s="273"/>
      <c r="AP20" s="273"/>
      <c r="AQ20" s="273"/>
      <c r="AR20" s="273"/>
    </row>
    <row r="21" spans="1:89" s="271" customFormat="1" ht="23.25" customHeight="1">
      <c r="B21" s="1807"/>
      <c r="C21" s="1102" t="s">
        <v>96</v>
      </c>
      <c r="D21" s="1102"/>
      <c r="E21" s="1102"/>
      <c r="F21" s="1102"/>
      <c r="G21" s="1102"/>
      <c r="H21" s="1102"/>
      <c r="I21" s="1102"/>
      <c r="J21" s="1102"/>
      <c r="K21" s="1808" t="s">
        <v>97</v>
      </c>
      <c r="L21" s="1808"/>
      <c r="M21" s="1808"/>
      <c r="N21" s="1808"/>
      <c r="O21" s="1808"/>
      <c r="P21" s="1808"/>
      <c r="Q21" s="1808"/>
      <c r="R21" s="1808"/>
      <c r="S21" s="1808"/>
      <c r="T21" s="1808"/>
      <c r="U21" s="1808"/>
      <c r="V21" s="1808"/>
      <c r="W21" s="1808"/>
      <c r="X21" s="1808"/>
      <c r="Y21" s="1808"/>
      <c r="Z21" s="1808"/>
      <c r="AA21" s="1808"/>
      <c r="AB21" s="1809" t="s">
        <v>736</v>
      </c>
      <c r="AC21" s="1809"/>
      <c r="AD21" s="1809"/>
      <c r="AE21" s="1809"/>
      <c r="AF21" s="1809"/>
      <c r="AG21" s="1809"/>
      <c r="AH21" s="1809"/>
      <c r="AI21" s="1809"/>
      <c r="AJ21" s="1809"/>
      <c r="AK21" s="1809"/>
      <c r="AL21" s="1809"/>
      <c r="AM21" s="1809"/>
      <c r="AN21" s="1809"/>
      <c r="AO21" s="1809"/>
      <c r="AP21" s="1809"/>
      <c r="AQ21" s="1809"/>
      <c r="AR21" s="1809"/>
      <c r="AS21" s="1809"/>
      <c r="AT21" s="1809"/>
      <c r="AU21" s="1809"/>
      <c r="AV21" s="1809"/>
      <c r="AW21" s="1809"/>
      <c r="AX21" s="1809"/>
      <c r="AY21" s="1809"/>
      <c r="AZ21" s="1809"/>
      <c r="BA21" s="1809"/>
      <c r="BB21" s="1809"/>
      <c r="BC21" s="1809"/>
      <c r="BD21" s="1809"/>
      <c r="BE21" s="1809"/>
      <c r="BF21" s="1809"/>
      <c r="BG21" s="1809"/>
      <c r="BH21" s="1809"/>
      <c r="BI21" s="1809"/>
      <c r="BJ21" s="1809"/>
      <c r="BK21" s="1809"/>
      <c r="BL21" s="1801" t="s">
        <v>30</v>
      </c>
      <c r="BM21" s="1801"/>
      <c r="BN21" s="1801"/>
      <c r="BO21" s="1801"/>
      <c r="BP21" s="1801"/>
      <c r="BQ21" s="1801"/>
      <c r="BR21" s="1801"/>
      <c r="BS21" s="1801"/>
      <c r="BT21" s="1801" t="s">
        <v>737</v>
      </c>
      <c r="BU21" s="1801"/>
      <c r="BV21" s="1801"/>
      <c r="BW21" s="1801"/>
      <c r="BX21" s="1801"/>
      <c r="BY21" s="1801"/>
      <c r="BZ21" s="1801"/>
      <c r="CA21" s="1801"/>
      <c r="CB21" s="1801"/>
      <c r="CC21" s="1801"/>
      <c r="CD21" s="1801"/>
      <c r="CE21" s="1801"/>
      <c r="CF21" s="1801"/>
      <c r="CG21" s="1801"/>
      <c r="CH21" s="1801"/>
      <c r="CI21" s="1801"/>
    </row>
    <row r="22" spans="1:89" s="271" customFormat="1" ht="23.25" customHeight="1">
      <c r="B22" s="1807"/>
      <c r="C22" s="1102"/>
      <c r="D22" s="1102"/>
      <c r="E22" s="1102"/>
      <c r="F22" s="1102"/>
      <c r="G22" s="1102"/>
      <c r="H22" s="1102"/>
      <c r="I22" s="1102"/>
      <c r="J22" s="1102"/>
      <c r="K22" s="1808"/>
      <c r="L22" s="1808"/>
      <c r="M22" s="1808"/>
      <c r="N22" s="1808"/>
      <c r="O22" s="1808"/>
      <c r="P22" s="1808"/>
      <c r="Q22" s="1808"/>
      <c r="R22" s="1808"/>
      <c r="S22" s="1808"/>
      <c r="T22" s="1808"/>
      <c r="U22" s="1808"/>
      <c r="V22" s="1808"/>
      <c r="W22" s="1808"/>
      <c r="X22" s="1808"/>
      <c r="Y22" s="1808"/>
      <c r="Z22" s="1808"/>
      <c r="AA22" s="1808"/>
      <c r="AB22" s="1809"/>
      <c r="AC22" s="1809"/>
      <c r="AD22" s="1809"/>
      <c r="AE22" s="1809"/>
      <c r="AF22" s="1809"/>
      <c r="AG22" s="1809"/>
      <c r="AH22" s="1809"/>
      <c r="AI22" s="1809"/>
      <c r="AJ22" s="1809"/>
      <c r="AK22" s="1809"/>
      <c r="AL22" s="1809"/>
      <c r="AM22" s="1809"/>
      <c r="AN22" s="1809"/>
      <c r="AO22" s="1809"/>
      <c r="AP22" s="1809"/>
      <c r="AQ22" s="1809"/>
      <c r="AR22" s="1809"/>
      <c r="AS22" s="1809"/>
      <c r="AT22" s="1809"/>
      <c r="AU22" s="1809"/>
      <c r="AV22" s="1809"/>
      <c r="AW22" s="1809"/>
      <c r="AX22" s="1809"/>
      <c r="AY22" s="1809"/>
      <c r="AZ22" s="1809"/>
      <c r="BA22" s="1809"/>
      <c r="BB22" s="1809"/>
      <c r="BC22" s="1809"/>
      <c r="BD22" s="1809"/>
      <c r="BE22" s="1809"/>
      <c r="BF22" s="1809"/>
      <c r="BG22" s="1809"/>
      <c r="BH22" s="1809"/>
      <c r="BI22" s="1809"/>
      <c r="BJ22" s="1809"/>
      <c r="BK22" s="1809"/>
      <c r="BL22" s="1801" t="s">
        <v>738</v>
      </c>
      <c r="BM22" s="1801"/>
      <c r="BN22" s="1801"/>
      <c r="BO22" s="1801"/>
      <c r="BP22" s="1801"/>
      <c r="BQ22" s="1801"/>
      <c r="BR22" s="1801"/>
      <c r="BS22" s="1801"/>
      <c r="BT22" s="1801"/>
      <c r="BU22" s="1801"/>
      <c r="BV22" s="1801"/>
      <c r="BW22" s="1801"/>
      <c r="BX22" s="1801"/>
      <c r="BY22" s="1801"/>
      <c r="BZ22" s="1801"/>
      <c r="CA22" s="1801"/>
      <c r="CB22" s="1801"/>
      <c r="CC22" s="1801"/>
      <c r="CD22" s="1801"/>
      <c r="CE22" s="1801"/>
      <c r="CF22" s="1801"/>
      <c r="CG22" s="1801"/>
      <c r="CH22" s="1801"/>
      <c r="CI22" s="1801"/>
      <c r="CJ22" s="285"/>
      <c r="CK22" s="273"/>
    </row>
    <row r="23" spans="1:89" s="271" customFormat="1" ht="23.25" customHeight="1">
      <c r="B23" s="1791">
        <v>1</v>
      </c>
      <c r="C23" s="1781" t="s">
        <v>105</v>
      </c>
      <c r="D23" s="1781"/>
      <c r="E23" s="1781"/>
      <c r="F23" s="1781"/>
      <c r="G23" s="1781"/>
      <c r="H23" s="1781"/>
      <c r="I23" s="1781"/>
      <c r="J23" s="1781"/>
      <c r="K23" s="339">
        <f t="shared" ref="K23:K32" si="0">IFERROR(VLOOKUP(C23,$E$83:$Q$89,2,0),"")</f>
        <v>1</v>
      </c>
      <c r="L23" s="1792" t="s">
        <v>366</v>
      </c>
      <c r="M23" s="1787"/>
      <c r="N23" s="1784" t="s">
        <v>791</v>
      </c>
      <c r="O23" s="1785"/>
      <c r="P23" s="1793">
        <v>2</v>
      </c>
      <c r="Q23" s="1793"/>
      <c r="R23" s="1790">
        <v>8</v>
      </c>
      <c r="S23" s="1790"/>
      <c r="T23" s="1789" t="s">
        <v>60</v>
      </c>
      <c r="U23" s="1790"/>
      <c r="V23" s="340" t="s">
        <v>762</v>
      </c>
      <c r="W23" s="341" t="s">
        <v>886</v>
      </c>
      <c r="X23" s="341" t="s">
        <v>794</v>
      </c>
      <c r="Y23" s="341" t="s">
        <v>794</v>
      </c>
      <c r="Z23" s="341" t="s">
        <v>802</v>
      </c>
      <c r="AA23" s="342" t="s">
        <v>802</v>
      </c>
      <c r="AB23" s="1708" t="s">
        <v>887</v>
      </c>
      <c r="AC23" s="1701"/>
      <c r="AD23" s="1701" t="s">
        <v>795</v>
      </c>
      <c r="AE23" s="1701"/>
      <c r="AF23" s="1701" t="s">
        <v>888</v>
      </c>
      <c r="AG23" s="1701"/>
      <c r="AH23" s="1701" t="s">
        <v>804</v>
      </c>
      <c r="AI23" s="1701"/>
      <c r="AJ23" s="1701" t="s">
        <v>804</v>
      </c>
      <c r="AK23" s="1701"/>
      <c r="AL23" s="1701" t="s">
        <v>56</v>
      </c>
      <c r="AM23" s="1701"/>
      <c r="AN23" s="1701" t="s">
        <v>307</v>
      </c>
      <c r="AO23" s="1701"/>
      <c r="AP23" s="1701" t="s">
        <v>769</v>
      </c>
      <c r="AQ23" s="1701"/>
      <c r="AR23" s="1701" t="s">
        <v>345</v>
      </c>
      <c r="AS23" s="1701"/>
      <c r="AT23" s="1701"/>
      <c r="AU23" s="1701"/>
      <c r="AV23" s="1701" t="s">
        <v>309</v>
      </c>
      <c r="AW23" s="1701"/>
      <c r="AX23" s="1701" t="s">
        <v>309</v>
      </c>
      <c r="AY23" s="1701"/>
      <c r="AZ23" s="1701" t="s">
        <v>309</v>
      </c>
      <c r="BA23" s="1701"/>
      <c r="BB23" s="1701" t="s">
        <v>309</v>
      </c>
      <c r="BC23" s="1701"/>
      <c r="BD23" s="1701" t="s">
        <v>309</v>
      </c>
      <c r="BE23" s="1701"/>
      <c r="BF23" s="1701" t="s">
        <v>309</v>
      </c>
      <c r="BG23" s="1701"/>
      <c r="BH23" s="1701" t="s">
        <v>309</v>
      </c>
      <c r="BI23" s="1701"/>
      <c r="BJ23" s="1779"/>
      <c r="BK23" s="1780"/>
      <c r="BL23" s="343">
        <v>0</v>
      </c>
      <c r="BM23" s="344">
        <v>6</v>
      </c>
      <c r="BN23" s="344">
        <v>6</v>
      </c>
      <c r="BO23" s="275" t="s">
        <v>889</v>
      </c>
      <c r="BP23" s="344">
        <v>0</v>
      </c>
      <c r="BQ23" s="344">
        <v>0</v>
      </c>
      <c r="BR23" s="344">
        <v>4</v>
      </c>
      <c r="BS23" s="345">
        <v>2</v>
      </c>
      <c r="BT23" s="1788" t="s">
        <v>797</v>
      </c>
      <c r="BU23" s="1771"/>
      <c r="BV23" s="1771" t="s">
        <v>798</v>
      </c>
      <c r="BW23" s="1771"/>
      <c r="BX23" s="1771" t="s">
        <v>321</v>
      </c>
      <c r="BY23" s="1771"/>
      <c r="BZ23" s="1778"/>
      <c r="CA23" s="1771"/>
      <c r="CB23" s="1771"/>
      <c r="CC23" s="1771"/>
      <c r="CD23" s="1771"/>
      <c r="CE23" s="1771"/>
      <c r="CF23" s="1778"/>
      <c r="CG23" s="1771"/>
      <c r="CH23" s="1771"/>
      <c r="CI23" s="1772"/>
      <c r="CJ23" s="285"/>
    </row>
    <row r="24" spans="1:89" s="11" customFormat="1" ht="23.25" customHeight="1">
      <c r="B24" s="1791"/>
      <c r="C24" s="1781"/>
      <c r="D24" s="1781"/>
      <c r="E24" s="1781"/>
      <c r="F24" s="1781"/>
      <c r="G24" s="1781"/>
      <c r="H24" s="1781"/>
      <c r="I24" s="1781"/>
      <c r="J24" s="1781"/>
      <c r="K24" s="339" t="str">
        <f t="shared" si="0"/>
        <v/>
      </c>
      <c r="L24" s="1782"/>
      <c r="M24" s="1783"/>
      <c r="N24" s="1784"/>
      <c r="O24" s="1785"/>
      <c r="P24" s="1785"/>
      <c r="Q24" s="1785"/>
      <c r="R24" s="1786"/>
      <c r="S24" s="1787"/>
      <c r="T24" s="1782"/>
      <c r="U24" s="1783"/>
      <c r="V24" s="340"/>
      <c r="W24" s="341"/>
      <c r="X24" s="341"/>
      <c r="Y24" s="341"/>
      <c r="Z24" s="341"/>
      <c r="AA24" s="342"/>
      <c r="AB24" s="1708"/>
      <c r="AC24" s="1701"/>
      <c r="AD24" s="1701"/>
      <c r="AE24" s="1701"/>
      <c r="AF24" s="1701"/>
      <c r="AG24" s="1701"/>
      <c r="AH24" s="1701"/>
      <c r="AI24" s="1701"/>
      <c r="AJ24" s="1701"/>
      <c r="AK24" s="1701"/>
      <c r="AL24" s="1701"/>
      <c r="AM24" s="1701"/>
      <c r="AN24" s="1701"/>
      <c r="AO24" s="1701"/>
      <c r="AP24" s="1701"/>
      <c r="AQ24" s="1701"/>
      <c r="AR24" s="1701"/>
      <c r="AS24" s="1701"/>
      <c r="AT24" s="1701"/>
      <c r="AU24" s="1701"/>
      <c r="AV24" s="1701" t="s">
        <v>309</v>
      </c>
      <c r="AW24" s="1701"/>
      <c r="AX24" s="1701" t="s">
        <v>309</v>
      </c>
      <c r="AY24" s="1701"/>
      <c r="AZ24" s="1701" t="s">
        <v>309</v>
      </c>
      <c r="BA24" s="1701"/>
      <c r="BB24" s="1701" t="s">
        <v>309</v>
      </c>
      <c r="BC24" s="1701"/>
      <c r="BD24" s="1701" t="s">
        <v>309</v>
      </c>
      <c r="BE24" s="1701"/>
      <c r="BF24" s="1701" t="s">
        <v>309</v>
      </c>
      <c r="BG24" s="1701"/>
      <c r="BH24" s="1701" t="s">
        <v>309</v>
      </c>
      <c r="BI24" s="1701"/>
      <c r="BJ24" s="1779"/>
      <c r="BK24" s="1780"/>
      <c r="BL24" s="1773" t="s">
        <v>60</v>
      </c>
      <c r="BM24" s="1774"/>
      <c r="BN24" s="1775" t="s">
        <v>799</v>
      </c>
      <c r="BO24" s="1774"/>
      <c r="BP24" s="1776"/>
      <c r="BQ24" s="1777"/>
      <c r="BR24" s="1771" t="s">
        <v>800</v>
      </c>
      <c r="BS24" s="1771"/>
      <c r="BT24" s="1771" t="s">
        <v>801</v>
      </c>
      <c r="BU24" s="1771"/>
      <c r="BV24" s="1778"/>
      <c r="BW24" s="1778"/>
      <c r="BX24" s="1771"/>
      <c r="BY24" s="1771"/>
      <c r="BZ24" s="1771"/>
      <c r="CA24" s="1771"/>
      <c r="CB24" s="1771"/>
      <c r="CC24" s="1771"/>
      <c r="CD24" s="1771"/>
      <c r="CE24" s="1771"/>
      <c r="CF24" s="1771"/>
      <c r="CG24" s="1771"/>
      <c r="CH24" s="1771"/>
      <c r="CI24" s="1772"/>
    </row>
    <row r="25" spans="1:89" s="11" customFormat="1" ht="23.25" customHeight="1">
      <c r="B25" s="1791">
        <v>2</v>
      </c>
      <c r="C25" s="1781" t="s">
        <v>105</v>
      </c>
      <c r="D25" s="1781"/>
      <c r="E25" s="1781"/>
      <c r="F25" s="1781"/>
      <c r="G25" s="1781"/>
      <c r="H25" s="1781"/>
      <c r="I25" s="1781"/>
      <c r="J25" s="1781"/>
      <c r="K25" s="339">
        <f t="shared" si="0"/>
        <v>1</v>
      </c>
      <c r="L25" s="1792" t="s">
        <v>366</v>
      </c>
      <c r="M25" s="1787"/>
      <c r="N25" s="1784" t="s">
        <v>791</v>
      </c>
      <c r="O25" s="1785"/>
      <c r="P25" s="1793">
        <v>2</v>
      </c>
      <c r="Q25" s="1793"/>
      <c r="R25" s="1790">
        <v>9</v>
      </c>
      <c r="S25" s="1790"/>
      <c r="T25" s="1789" t="s">
        <v>60</v>
      </c>
      <c r="U25" s="1790"/>
      <c r="V25" s="340" t="s">
        <v>792</v>
      </c>
      <c r="W25" s="341" t="s">
        <v>802</v>
      </c>
      <c r="X25" s="341" t="s">
        <v>802</v>
      </c>
      <c r="Y25" s="341" t="s">
        <v>802</v>
      </c>
      <c r="Z25" s="341" t="s">
        <v>890</v>
      </c>
      <c r="AA25" s="342" t="s">
        <v>802</v>
      </c>
      <c r="AB25" s="1708" t="s">
        <v>883</v>
      </c>
      <c r="AC25" s="1701"/>
      <c r="AD25" s="1701" t="s">
        <v>883</v>
      </c>
      <c r="AE25" s="1701"/>
      <c r="AF25" s="1701" t="s">
        <v>769</v>
      </c>
      <c r="AG25" s="1701"/>
      <c r="AH25" s="1701" t="s">
        <v>784</v>
      </c>
      <c r="AI25" s="1701"/>
      <c r="AJ25" s="1701" t="s">
        <v>336</v>
      </c>
      <c r="AK25" s="1701"/>
      <c r="AL25" s="1708" t="s">
        <v>891</v>
      </c>
      <c r="AM25" s="1701"/>
      <c r="AN25" s="1701" t="s">
        <v>308</v>
      </c>
      <c r="AO25" s="1701"/>
      <c r="AP25" s="1701" t="s">
        <v>796</v>
      </c>
      <c r="AQ25" s="1701"/>
      <c r="AR25" s="1701"/>
      <c r="AS25" s="1701"/>
      <c r="AT25" s="1701"/>
      <c r="AU25" s="1701"/>
      <c r="AV25" s="1701" t="s">
        <v>309</v>
      </c>
      <c r="AW25" s="1701"/>
      <c r="AX25" s="1701" t="s">
        <v>309</v>
      </c>
      <c r="AY25" s="1701"/>
      <c r="AZ25" s="1701" t="s">
        <v>309</v>
      </c>
      <c r="BA25" s="1701"/>
      <c r="BB25" s="1701" t="s">
        <v>309</v>
      </c>
      <c r="BC25" s="1701"/>
      <c r="BD25" s="1701" t="s">
        <v>309</v>
      </c>
      <c r="BE25" s="1701"/>
      <c r="BF25" s="1701" t="s">
        <v>309</v>
      </c>
      <c r="BG25" s="1701"/>
      <c r="BH25" s="1701" t="s">
        <v>309</v>
      </c>
      <c r="BI25" s="1701"/>
      <c r="BJ25" s="1779"/>
      <c r="BK25" s="1780"/>
      <c r="BL25" s="343">
        <v>0</v>
      </c>
      <c r="BM25" s="344">
        <v>0</v>
      </c>
      <c r="BN25" s="344">
        <v>4</v>
      </c>
      <c r="BO25" s="275" t="s">
        <v>842</v>
      </c>
      <c r="BP25" s="344">
        <v>8</v>
      </c>
      <c r="BQ25" s="344">
        <v>6</v>
      </c>
      <c r="BR25" s="344">
        <v>1</v>
      </c>
      <c r="BS25" s="345">
        <v>2</v>
      </c>
      <c r="BT25" s="1788" t="s">
        <v>319</v>
      </c>
      <c r="BU25" s="1771"/>
      <c r="BV25" s="1771" t="s">
        <v>320</v>
      </c>
      <c r="BW25" s="1771"/>
      <c r="BX25" s="1771" t="s">
        <v>321</v>
      </c>
      <c r="BY25" s="1771"/>
      <c r="BZ25" s="1778"/>
      <c r="CA25" s="1771"/>
      <c r="CB25" s="1771"/>
      <c r="CC25" s="1771"/>
      <c r="CD25" s="1771"/>
      <c r="CE25" s="1771"/>
      <c r="CF25" s="1778"/>
      <c r="CG25" s="1771"/>
      <c r="CH25" s="1771"/>
      <c r="CI25" s="1772"/>
    </row>
    <row r="26" spans="1:89" s="11" customFormat="1" ht="23.25" customHeight="1">
      <c r="B26" s="1791"/>
      <c r="C26" s="1781"/>
      <c r="D26" s="1781"/>
      <c r="E26" s="1781"/>
      <c r="F26" s="1781"/>
      <c r="G26" s="1781"/>
      <c r="H26" s="1781"/>
      <c r="I26" s="1781"/>
      <c r="J26" s="1781"/>
      <c r="K26" s="339" t="str">
        <f t="shared" si="0"/>
        <v/>
      </c>
      <c r="L26" s="1782"/>
      <c r="M26" s="1783"/>
      <c r="N26" s="1784"/>
      <c r="O26" s="1785"/>
      <c r="P26" s="1785"/>
      <c r="Q26" s="1785"/>
      <c r="R26" s="1786"/>
      <c r="S26" s="1787"/>
      <c r="T26" s="1782"/>
      <c r="U26" s="1783"/>
      <c r="V26" s="340"/>
      <c r="W26" s="341"/>
      <c r="X26" s="341"/>
      <c r="Y26" s="341"/>
      <c r="Z26" s="341"/>
      <c r="AA26" s="342"/>
      <c r="AB26" s="1708"/>
      <c r="AC26" s="1701"/>
      <c r="AD26" s="1701"/>
      <c r="AE26" s="1701"/>
      <c r="AF26" s="1701"/>
      <c r="AG26" s="1701"/>
      <c r="AH26" s="1701"/>
      <c r="AI26" s="1701"/>
      <c r="AJ26" s="1701"/>
      <c r="AK26" s="1701"/>
      <c r="AL26" s="1701"/>
      <c r="AM26" s="1701"/>
      <c r="AN26" s="1701"/>
      <c r="AO26" s="1701"/>
      <c r="AP26" s="1701"/>
      <c r="AQ26" s="1701"/>
      <c r="AR26" s="1701"/>
      <c r="AS26" s="1701"/>
      <c r="AT26" s="1701"/>
      <c r="AU26" s="1701"/>
      <c r="AV26" s="1701" t="s">
        <v>309</v>
      </c>
      <c r="AW26" s="1701"/>
      <c r="AX26" s="1701" t="s">
        <v>309</v>
      </c>
      <c r="AY26" s="1701"/>
      <c r="AZ26" s="1701" t="s">
        <v>309</v>
      </c>
      <c r="BA26" s="1701"/>
      <c r="BB26" s="1701" t="s">
        <v>309</v>
      </c>
      <c r="BC26" s="1701"/>
      <c r="BD26" s="1701" t="s">
        <v>309</v>
      </c>
      <c r="BE26" s="1701"/>
      <c r="BF26" s="1701" t="s">
        <v>309</v>
      </c>
      <c r="BG26" s="1701"/>
      <c r="BH26" s="1701" t="s">
        <v>309</v>
      </c>
      <c r="BI26" s="1701"/>
      <c r="BJ26" s="1779"/>
      <c r="BK26" s="1780"/>
      <c r="BL26" s="1773" t="s">
        <v>805</v>
      </c>
      <c r="BM26" s="1774"/>
      <c r="BN26" s="1775" t="s">
        <v>349</v>
      </c>
      <c r="BO26" s="1774"/>
      <c r="BP26" s="1776"/>
      <c r="BQ26" s="1777"/>
      <c r="BR26" s="1771" t="s">
        <v>776</v>
      </c>
      <c r="BS26" s="1771"/>
      <c r="BT26" s="1771" t="s">
        <v>806</v>
      </c>
      <c r="BU26" s="1771"/>
      <c r="BV26" s="1778"/>
      <c r="BW26" s="1778"/>
      <c r="BX26" s="1771"/>
      <c r="BY26" s="1771"/>
      <c r="BZ26" s="1771"/>
      <c r="CA26" s="1771"/>
      <c r="CB26" s="1771"/>
      <c r="CC26" s="1771"/>
      <c r="CD26" s="1771"/>
      <c r="CE26" s="1771"/>
      <c r="CF26" s="1771"/>
      <c r="CG26" s="1771"/>
      <c r="CH26" s="1771"/>
      <c r="CI26" s="1772"/>
    </row>
    <row r="27" spans="1:89" s="271" customFormat="1" ht="23.25" customHeight="1">
      <c r="B27" s="1791">
        <v>3</v>
      </c>
      <c r="C27" s="1781" t="s">
        <v>125</v>
      </c>
      <c r="D27" s="1781"/>
      <c r="E27" s="1781"/>
      <c r="F27" s="1781"/>
      <c r="G27" s="1781"/>
      <c r="H27" s="1781"/>
      <c r="I27" s="1781"/>
      <c r="J27" s="1781"/>
      <c r="K27" s="339">
        <f t="shared" si="0"/>
        <v>4</v>
      </c>
      <c r="L27" s="1792"/>
      <c r="M27" s="1787"/>
      <c r="N27" s="1784" t="s">
        <v>750</v>
      </c>
      <c r="O27" s="1785"/>
      <c r="P27" s="1793">
        <v>2</v>
      </c>
      <c r="Q27" s="1793"/>
      <c r="R27" s="1790">
        <v>7</v>
      </c>
      <c r="S27" s="1790"/>
      <c r="T27" s="1789"/>
      <c r="U27" s="1790"/>
      <c r="V27" s="340" t="s">
        <v>844</v>
      </c>
      <c r="W27" s="341" t="s">
        <v>892</v>
      </c>
      <c r="X27" s="341" t="s">
        <v>893</v>
      </c>
      <c r="Y27" s="341" t="s">
        <v>789</v>
      </c>
      <c r="Z27" s="341" t="s">
        <v>893</v>
      </c>
      <c r="AA27" s="342" t="s">
        <v>893</v>
      </c>
      <c r="AB27" s="1708" t="s">
        <v>816</v>
      </c>
      <c r="AC27" s="1701"/>
      <c r="AD27" s="1701" t="s">
        <v>308</v>
      </c>
      <c r="AE27" s="1701"/>
      <c r="AF27" s="1701" t="s">
        <v>874</v>
      </c>
      <c r="AG27" s="1701"/>
      <c r="AH27" s="1701" t="s">
        <v>847</v>
      </c>
      <c r="AI27" s="1701"/>
      <c r="AJ27" s="1701" t="s">
        <v>818</v>
      </c>
      <c r="AK27" s="1701"/>
      <c r="AL27" s="1701" t="s">
        <v>894</v>
      </c>
      <c r="AM27" s="1701"/>
      <c r="AN27" s="1701" t="s">
        <v>895</v>
      </c>
      <c r="AO27" s="1701"/>
      <c r="AP27" s="1701" t="s">
        <v>896</v>
      </c>
      <c r="AQ27" s="1701"/>
      <c r="AR27" s="1701" t="s">
        <v>897</v>
      </c>
      <c r="AS27" s="1701"/>
      <c r="AT27" s="1701" t="s">
        <v>898</v>
      </c>
      <c r="AU27" s="1701"/>
      <c r="AV27" s="1701" t="s">
        <v>309</v>
      </c>
      <c r="AW27" s="1701"/>
      <c r="AX27" s="1701" t="s">
        <v>309</v>
      </c>
      <c r="AY27" s="1701"/>
      <c r="AZ27" s="1701" t="s">
        <v>309</v>
      </c>
      <c r="BA27" s="1701"/>
      <c r="BB27" s="1701" t="s">
        <v>309</v>
      </c>
      <c r="BC27" s="1701"/>
      <c r="BD27" s="1701" t="s">
        <v>309</v>
      </c>
      <c r="BE27" s="1701"/>
      <c r="BF27" s="1701" t="s">
        <v>309</v>
      </c>
      <c r="BG27" s="1701"/>
      <c r="BH27" s="1701" t="s">
        <v>309</v>
      </c>
      <c r="BI27" s="1701"/>
      <c r="BJ27" s="1779"/>
      <c r="BK27" s="1780"/>
      <c r="BL27" s="343">
        <v>9</v>
      </c>
      <c r="BM27" s="344">
        <v>8</v>
      </c>
      <c r="BN27" s="344">
        <v>0</v>
      </c>
      <c r="BO27" s="275" t="s">
        <v>899</v>
      </c>
      <c r="BP27" s="344">
        <v>8</v>
      </c>
      <c r="BQ27" s="344">
        <v>6</v>
      </c>
      <c r="BR27" s="344">
        <v>7</v>
      </c>
      <c r="BS27" s="345">
        <v>1</v>
      </c>
      <c r="BT27" s="1788" t="s">
        <v>809</v>
      </c>
      <c r="BU27" s="1771"/>
      <c r="BV27" s="1771" t="s">
        <v>810</v>
      </c>
      <c r="BW27" s="1771"/>
      <c r="BX27" s="1771" t="s">
        <v>811</v>
      </c>
      <c r="BY27" s="1771"/>
      <c r="BZ27" s="1778"/>
      <c r="CA27" s="1771"/>
      <c r="CB27" s="1771"/>
      <c r="CC27" s="1771"/>
      <c r="CD27" s="1771"/>
      <c r="CE27" s="1771"/>
      <c r="CF27" s="1778"/>
      <c r="CG27" s="1771"/>
      <c r="CH27" s="1771"/>
      <c r="CI27" s="1772"/>
    </row>
    <row r="28" spans="1:89" s="11" customFormat="1" ht="23.25" customHeight="1">
      <c r="B28" s="1791"/>
      <c r="C28" s="1781"/>
      <c r="D28" s="1781"/>
      <c r="E28" s="1781"/>
      <c r="F28" s="1781"/>
      <c r="G28" s="1781"/>
      <c r="H28" s="1781"/>
      <c r="I28" s="1781"/>
      <c r="J28" s="1781"/>
      <c r="K28" s="339" t="str">
        <f t="shared" si="0"/>
        <v/>
      </c>
      <c r="L28" s="1782"/>
      <c r="M28" s="1783"/>
      <c r="N28" s="1784"/>
      <c r="O28" s="1785"/>
      <c r="P28" s="1785"/>
      <c r="Q28" s="1785"/>
      <c r="R28" s="1786"/>
      <c r="S28" s="1787"/>
      <c r="T28" s="1782"/>
      <c r="U28" s="1783"/>
      <c r="V28" s="340"/>
      <c r="W28" s="341"/>
      <c r="X28" s="341"/>
      <c r="Y28" s="341"/>
      <c r="Z28" s="341"/>
      <c r="AA28" s="342"/>
      <c r="AB28" s="1708"/>
      <c r="AC28" s="1701"/>
      <c r="AD28" s="1701"/>
      <c r="AE28" s="1701"/>
      <c r="AF28" s="1701"/>
      <c r="AG28" s="1701"/>
      <c r="AH28" s="1701"/>
      <c r="AI28" s="1701"/>
      <c r="AJ28" s="1701"/>
      <c r="AK28" s="1701"/>
      <c r="AL28" s="1701"/>
      <c r="AM28" s="1701"/>
      <c r="AN28" s="1701"/>
      <c r="AO28" s="1701"/>
      <c r="AP28" s="1701"/>
      <c r="AQ28" s="1701"/>
      <c r="AR28" s="1701"/>
      <c r="AS28" s="1701"/>
      <c r="AT28" s="1701"/>
      <c r="AU28" s="1701"/>
      <c r="AV28" s="1701" t="s">
        <v>309</v>
      </c>
      <c r="AW28" s="1701"/>
      <c r="AX28" s="1701" t="s">
        <v>309</v>
      </c>
      <c r="AY28" s="1701"/>
      <c r="AZ28" s="1701" t="s">
        <v>309</v>
      </c>
      <c r="BA28" s="1701"/>
      <c r="BB28" s="1701" t="s">
        <v>309</v>
      </c>
      <c r="BC28" s="1701"/>
      <c r="BD28" s="1701" t="s">
        <v>309</v>
      </c>
      <c r="BE28" s="1701"/>
      <c r="BF28" s="1701" t="s">
        <v>309</v>
      </c>
      <c r="BG28" s="1701"/>
      <c r="BH28" s="1701" t="s">
        <v>309</v>
      </c>
      <c r="BI28" s="1701"/>
      <c r="BJ28" s="1779"/>
      <c r="BK28" s="1780"/>
      <c r="BL28" s="1773" t="s">
        <v>812</v>
      </c>
      <c r="BM28" s="1774"/>
      <c r="BN28" s="1775" t="s">
        <v>813</v>
      </c>
      <c r="BO28" s="1774"/>
      <c r="BP28" s="1776"/>
      <c r="BQ28" s="1777"/>
      <c r="BR28" s="1771" t="s">
        <v>814</v>
      </c>
      <c r="BS28" s="1771"/>
      <c r="BT28" s="1771" t="s">
        <v>900</v>
      </c>
      <c r="BU28" s="1771"/>
      <c r="BV28" s="1778" t="s">
        <v>815</v>
      </c>
      <c r="BW28" s="1778"/>
      <c r="BX28" s="1771"/>
      <c r="BY28" s="1771"/>
      <c r="BZ28" s="1771"/>
      <c r="CA28" s="1771"/>
      <c r="CB28" s="1771"/>
      <c r="CC28" s="1771"/>
      <c r="CD28" s="1771"/>
      <c r="CE28" s="1771"/>
      <c r="CF28" s="1771"/>
      <c r="CG28" s="1771"/>
      <c r="CH28" s="1771"/>
      <c r="CI28" s="1772"/>
    </row>
    <row r="29" spans="1:89" s="11" customFormat="1" ht="23.25" customHeight="1">
      <c r="B29" s="1791">
        <v>4</v>
      </c>
      <c r="C29" s="1781" t="s">
        <v>753</v>
      </c>
      <c r="D29" s="1781"/>
      <c r="E29" s="1781"/>
      <c r="F29" s="1781"/>
      <c r="G29" s="1781"/>
      <c r="H29" s="1781"/>
      <c r="I29" s="1781"/>
      <c r="J29" s="1781"/>
      <c r="K29" s="339">
        <f t="shared" si="0"/>
        <v>7</v>
      </c>
      <c r="L29" s="1792"/>
      <c r="M29" s="1787"/>
      <c r="N29" s="1784"/>
      <c r="O29" s="1785"/>
      <c r="P29" s="1793"/>
      <c r="Q29" s="1793"/>
      <c r="R29" s="1790"/>
      <c r="S29" s="1790"/>
      <c r="T29" s="1789"/>
      <c r="U29" s="1790"/>
      <c r="V29" s="340"/>
      <c r="W29" s="341"/>
      <c r="X29" s="341"/>
      <c r="Y29" s="341"/>
      <c r="Z29" s="341"/>
      <c r="AA29" s="342"/>
      <c r="AB29" s="1708" t="s">
        <v>901</v>
      </c>
      <c r="AC29" s="1701"/>
      <c r="AD29" s="1701" t="s">
        <v>308</v>
      </c>
      <c r="AE29" s="1701"/>
      <c r="AF29" s="1701" t="s">
        <v>781</v>
      </c>
      <c r="AG29" s="1701"/>
      <c r="AH29" s="1701" t="s">
        <v>817</v>
      </c>
      <c r="AI29" s="1701"/>
      <c r="AJ29" s="1701" t="s">
        <v>902</v>
      </c>
      <c r="AK29" s="1701"/>
      <c r="AL29" s="1701" t="s">
        <v>903</v>
      </c>
      <c r="AM29" s="1701"/>
      <c r="AN29" s="1701" t="s">
        <v>904</v>
      </c>
      <c r="AO29" s="1701"/>
      <c r="AP29" s="1701" t="s">
        <v>905</v>
      </c>
      <c r="AQ29" s="1701"/>
      <c r="AR29" s="1701" t="s">
        <v>906</v>
      </c>
      <c r="AS29" s="1701"/>
      <c r="AT29" s="1701" t="s">
        <v>907</v>
      </c>
      <c r="AU29" s="1701"/>
      <c r="AV29" s="1701" t="s">
        <v>897</v>
      </c>
      <c r="AW29" s="1701"/>
      <c r="AX29" s="1701" t="s">
        <v>908</v>
      </c>
      <c r="AY29" s="1701"/>
      <c r="AZ29" s="1701" t="s">
        <v>309</v>
      </c>
      <c r="BA29" s="1701"/>
      <c r="BB29" s="1701" t="s">
        <v>309</v>
      </c>
      <c r="BC29" s="1701"/>
      <c r="BD29" s="1701" t="s">
        <v>309</v>
      </c>
      <c r="BE29" s="1701"/>
      <c r="BF29" s="1701" t="s">
        <v>309</v>
      </c>
      <c r="BG29" s="1701"/>
      <c r="BH29" s="1701" t="s">
        <v>309</v>
      </c>
      <c r="BI29" s="1701"/>
      <c r="BJ29" s="1779"/>
      <c r="BK29" s="1780"/>
      <c r="BL29" s="343">
        <v>0</v>
      </c>
      <c r="BM29" s="344">
        <v>3</v>
      </c>
      <c r="BN29" s="344">
        <v>0</v>
      </c>
      <c r="BO29" s="275" t="s">
        <v>824</v>
      </c>
      <c r="BP29" s="344">
        <v>0</v>
      </c>
      <c r="BQ29" s="344">
        <v>8</v>
      </c>
      <c r="BR29" s="344">
        <v>2</v>
      </c>
      <c r="BS29" s="345">
        <v>2</v>
      </c>
      <c r="BT29" s="1788" t="s">
        <v>819</v>
      </c>
      <c r="BU29" s="1771"/>
      <c r="BV29" s="1771" t="s">
        <v>820</v>
      </c>
      <c r="BW29" s="1771"/>
      <c r="BX29" s="1771" t="s">
        <v>811</v>
      </c>
      <c r="BY29" s="1771"/>
      <c r="BZ29" s="1778"/>
      <c r="CA29" s="1771"/>
      <c r="CB29" s="1771"/>
      <c r="CC29" s="1771"/>
      <c r="CD29" s="1771"/>
      <c r="CE29" s="1771"/>
      <c r="CF29" s="1778"/>
      <c r="CG29" s="1771"/>
      <c r="CH29" s="1771"/>
      <c r="CI29" s="1772"/>
    </row>
    <row r="30" spans="1:89" s="11" customFormat="1" ht="23.25" customHeight="1">
      <c r="B30" s="1791"/>
      <c r="C30" s="1781"/>
      <c r="D30" s="1781"/>
      <c r="E30" s="1781"/>
      <c r="F30" s="1781"/>
      <c r="G30" s="1781"/>
      <c r="H30" s="1781"/>
      <c r="I30" s="1781"/>
      <c r="J30" s="1781"/>
      <c r="K30" s="339" t="str">
        <f t="shared" si="0"/>
        <v/>
      </c>
      <c r="L30" s="1782"/>
      <c r="M30" s="1783"/>
      <c r="N30" s="1784"/>
      <c r="O30" s="1785"/>
      <c r="P30" s="1785"/>
      <c r="Q30" s="1785"/>
      <c r="R30" s="1786"/>
      <c r="S30" s="1787"/>
      <c r="T30" s="1782"/>
      <c r="U30" s="1783"/>
      <c r="V30" s="340"/>
      <c r="W30" s="341"/>
      <c r="X30" s="341"/>
      <c r="Y30" s="341"/>
      <c r="Z30" s="341"/>
      <c r="AA30" s="342"/>
      <c r="AB30" s="1708"/>
      <c r="AC30" s="1701"/>
      <c r="AD30" s="1701"/>
      <c r="AE30" s="1701"/>
      <c r="AF30" s="1701"/>
      <c r="AG30" s="1701"/>
      <c r="AH30" s="1701"/>
      <c r="AI30" s="1701"/>
      <c r="AJ30" s="1701"/>
      <c r="AK30" s="1701"/>
      <c r="AL30" s="1701"/>
      <c r="AM30" s="1701"/>
      <c r="AN30" s="1701"/>
      <c r="AO30" s="1701"/>
      <c r="AP30" s="1701"/>
      <c r="AQ30" s="1701"/>
      <c r="AR30" s="1701"/>
      <c r="AS30" s="1701"/>
      <c r="AT30" s="1701"/>
      <c r="AU30" s="1701"/>
      <c r="AV30" s="1701" t="s">
        <v>309</v>
      </c>
      <c r="AW30" s="1701"/>
      <c r="AX30" s="1701" t="s">
        <v>309</v>
      </c>
      <c r="AY30" s="1701"/>
      <c r="AZ30" s="1701" t="s">
        <v>309</v>
      </c>
      <c r="BA30" s="1701"/>
      <c r="BB30" s="1701" t="s">
        <v>309</v>
      </c>
      <c r="BC30" s="1701"/>
      <c r="BD30" s="1701" t="s">
        <v>309</v>
      </c>
      <c r="BE30" s="1701"/>
      <c r="BF30" s="1701" t="s">
        <v>309</v>
      </c>
      <c r="BG30" s="1701"/>
      <c r="BH30" s="1701" t="s">
        <v>309</v>
      </c>
      <c r="BI30" s="1701"/>
      <c r="BJ30" s="1779"/>
      <c r="BK30" s="1780"/>
      <c r="BL30" s="1773" t="s">
        <v>821</v>
      </c>
      <c r="BM30" s="1774"/>
      <c r="BN30" s="1775" t="s">
        <v>822</v>
      </c>
      <c r="BO30" s="1774"/>
      <c r="BP30" s="1776"/>
      <c r="BQ30" s="1777"/>
      <c r="BR30" s="1771" t="s">
        <v>909</v>
      </c>
      <c r="BS30" s="1771"/>
      <c r="BT30" s="1771" t="s">
        <v>910</v>
      </c>
      <c r="BU30" s="1771"/>
      <c r="BV30" s="1778" t="s">
        <v>911</v>
      </c>
      <c r="BW30" s="1778"/>
      <c r="BX30" s="1771"/>
      <c r="BY30" s="1771"/>
      <c r="BZ30" s="1771"/>
      <c r="CA30" s="1771"/>
      <c r="CB30" s="1771"/>
      <c r="CC30" s="1771"/>
      <c r="CD30" s="1771"/>
      <c r="CE30" s="1771"/>
      <c r="CF30" s="1771"/>
      <c r="CG30" s="1771"/>
      <c r="CH30" s="1771"/>
      <c r="CI30" s="1772"/>
    </row>
    <row r="31" spans="1:89" s="271" customFormat="1" ht="23.25" customHeight="1">
      <c r="B31" s="1791">
        <v>5</v>
      </c>
      <c r="C31" s="1781"/>
      <c r="D31" s="1781"/>
      <c r="E31" s="1781"/>
      <c r="F31" s="1781"/>
      <c r="G31" s="1781"/>
      <c r="H31" s="1781"/>
      <c r="I31" s="1781"/>
      <c r="J31" s="1781"/>
      <c r="K31" s="339" t="str">
        <f t="shared" si="0"/>
        <v/>
      </c>
      <c r="L31" s="1792"/>
      <c r="M31" s="1787"/>
      <c r="N31" s="1784"/>
      <c r="O31" s="1785"/>
      <c r="P31" s="1793"/>
      <c r="Q31" s="1793"/>
      <c r="R31" s="1790"/>
      <c r="S31" s="1790"/>
      <c r="T31" s="1789"/>
      <c r="U31" s="1790"/>
      <c r="V31" s="340"/>
      <c r="W31" s="341"/>
      <c r="X31" s="341"/>
      <c r="Y31" s="341"/>
      <c r="Z31" s="341"/>
      <c r="AA31" s="342"/>
      <c r="AB31" s="1708"/>
      <c r="AC31" s="1701"/>
      <c r="AD31" s="1701"/>
      <c r="AE31" s="1701"/>
      <c r="AF31" s="1701"/>
      <c r="AG31" s="1701"/>
      <c r="AH31" s="1701"/>
      <c r="AI31" s="1701"/>
      <c r="AJ31" s="1701"/>
      <c r="AK31" s="1701"/>
      <c r="AL31" s="1701"/>
      <c r="AM31" s="1701"/>
      <c r="AN31" s="1701"/>
      <c r="AO31" s="1701"/>
      <c r="AP31" s="1701"/>
      <c r="AQ31" s="1701"/>
      <c r="AR31" s="1701"/>
      <c r="AS31" s="1701"/>
      <c r="AT31" s="1701"/>
      <c r="AU31" s="1701"/>
      <c r="AV31" s="1701" t="s">
        <v>309</v>
      </c>
      <c r="AW31" s="1701"/>
      <c r="AX31" s="1701" t="s">
        <v>309</v>
      </c>
      <c r="AY31" s="1701"/>
      <c r="AZ31" s="1701" t="s">
        <v>309</v>
      </c>
      <c r="BA31" s="1701"/>
      <c r="BB31" s="1701" t="s">
        <v>309</v>
      </c>
      <c r="BC31" s="1701"/>
      <c r="BD31" s="1701" t="s">
        <v>309</v>
      </c>
      <c r="BE31" s="1701"/>
      <c r="BF31" s="1701" t="s">
        <v>309</v>
      </c>
      <c r="BG31" s="1701"/>
      <c r="BH31" s="1701" t="s">
        <v>309</v>
      </c>
      <c r="BI31" s="1701"/>
      <c r="BJ31" s="1779"/>
      <c r="BK31" s="1780"/>
      <c r="BL31" s="343"/>
      <c r="BM31" s="344"/>
      <c r="BN31" s="344"/>
      <c r="BO31" s="275" t="s">
        <v>899</v>
      </c>
      <c r="BP31" s="344"/>
      <c r="BQ31" s="344"/>
      <c r="BR31" s="344"/>
      <c r="BS31" s="345"/>
      <c r="BT31" s="1788"/>
      <c r="BU31" s="1771"/>
      <c r="BV31" s="1771"/>
      <c r="BW31" s="1771"/>
      <c r="BX31" s="1771"/>
      <c r="BY31" s="1771"/>
      <c r="BZ31" s="1778"/>
      <c r="CA31" s="1771"/>
      <c r="CB31" s="1771"/>
      <c r="CC31" s="1771"/>
      <c r="CD31" s="1771"/>
      <c r="CE31" s="1771"/>
      <c r="CF31" s="1778"/>
      <c r="CG31" s="1771"/>
      <c r="CH31" s="1771"/>
      <c r="CI31" s="1772"/>
    </row>
    <row r="32" spans="1:89" s="11" customFormat="1" ht="23.25" customHeight="1">
      <c r="B32" s="1791"/>
      <c r="C32" s="1781"/>
      <c r="D32" s="1781"/>
      <c r="E32" s="1781"/>
      <c r="F32" s="1781"/>
      <c r="G32" s="1781"/>
      <c r="H32" s="1781"/>
      <c r="I32" s="1781"/>
      <c r="J32" s="1781"/>
      <c r="K32" s="339" t="str">
        <f t="shared" si="0"/>
        <v/>
      </c>
      <c r="L32" s="1782"/>
      <c r="M32" s="1783"/>
      <c r="N32" s="1784"/>
      <c r="O32" s="1785"/>
      <c r="P32" s="1785"/>
      <c r="Q32" s="1785"/>
      <c r="R32" s="1786"/>
      <c r="S32" s="1787"/>
      <c r="T32" s="1782"/>
      <c r="U32" s="1783"/>
      <c r="V32" s="340"/>
      <c r="W32" s="341"/>
      <c r="X32" s="341"/>
      <c r="Y32" s="341"/>
      <c r="Z32" s="341"/>
      <c r="AA32" s="342"/>
      <c r="AB32" s="1708"/>
      <c r="AC32" s="1701"/>
      <c r="AD32" s="1701"/>
      <c r="AE32" s="1701"/>
      <c r="AF32" s="1701"/>
      <c r="AG32" s="1701"/>
      <c r="AH32" s="1701"/>
      <c r="AI32" s="1701"/>
      <c r="AJ32" s="1701"/>
      <c r="AK32" s="1701"/>
      <c r="AL32" s="1701"/>
      <c r="AM32" s="1701"/>
      <c r="AN32" s="1701"/>
      <c r="AO32" s="1701"/>
      <c r="AP32" s="1701"/>
      <c r="AQ32" s="1701"/>
      <c r="AR32" s="1701"/>
      <c r="AS32" s="1701"/>
      <c r="AT32" s="1701"/>
      <c r="AU32" s="1701"/>
      <c r="AV32" s="1701" t="s">
        <v>309</v>
      </c>
      <c r="AW32" s="1701"/>
      <c r="AX32" s="1701" t="s">
        <v>309</v>
      </c>
      <c r="AY32" s="1701"/>
      <c r="AZ32" s="1701" t="s">
        <v>309</v>
      </c>
      <c r="BA32" s="1701"/>
      <c r="BB32" s="1701" t="s">
        <v>309</v>
      </c>
      <c r="BC32" s="1701"/>
      <c r="BD32" s="1701" t="s">
        <v>309</v>
      </c>
      <c r="BE32" s="1701"/>
      <c r="BF32" s="1701" t="s">
        <v>309</v>
      </c>
      <c r="BG32" s="1701"/>
      <c r="BH32" s="1701" t="s">
        <v>309</v>
      </c>
      <c r="BI32" s="1701"/>
      <c r="BJ32" s="1779"/>
      <c r="BK32" s="1780"/>
      <c r="BL32" s="1773"/>
      <c r="BM32" s="1774"/>
      <c r="BN32" s="1775"/>
      <c r="BO32" s="1774"/>
      <c r="BP32" s="1776"/>
      <c r="BQ32" s="1777"/>
      <c r="BR32" s="1771"/>
      <c r="BS32" s="1771"/>
      <c r="BT32" s="1771"/>
      <c r="BU32" s="1771"/>
      <c r="BV32" s="1778"/>
      <c r="BW32" s="1778"/>
      <c r="BX32" s="1771"/>
      <c r="BY32" s="1771"/>
      <c r="BZ32" s="1771"/>
      <c r="CA32" s="1771"/>
      <c r="CB32" s="1771"/>
      <c r="CC32" s="1771"/>
      <c r="CD32" s="1771"/>
      <c r="CE32" s="1771"/>
      <c r="CF32" s="1771"/>
      <c r="CG32" s="1771"/>
      <c r="CH32" s="1771"/>
      <c r="CI32" s="1772"/>
    </row>
    <row r="33" spans="1:110" s="11" customFormat="1" ht="23.25" customHeight="1">
      <c r="C33" s="280"/>
      <c r="D33" s="280"/>
      <c r="E33" s="280"/>
      <c r="F33" s="280"/>
      <c r="G33" s="280"/>
      <c r="H33" s="280"/>
      <c r="I33" s="286"/>
      <c r="J33" s="286"/>
      <c r="K33" s="277"/>
      <c r="L33" s="277"/>
      <c r="M33" s="277"/>
      <c r="N33" s="277"/>
      <c r="O33" s="277"/>
      <c r="P33" s="277"/>
      <c r="Q33" s="277"/>
      <c r="R33" s="277"/>
      <c r="S33" s="278"/>
      <c r="T33" s="278"/>
      <c r="U33" s="278"/>
      <c r="V33" s="278"/>
      <c r="W33" s="278"/>
      <c r="X33" s="279"/>
      <c r="Y33" s="279"/>
      <c r="Z33" s="279"/>
      <c r="AA33" s="278"/>
      <c r="AB33" s="280"/>
      <c r="AC33" s="280"/>
      <c r="AD33" s="280"/>
      <c r="AE33" s="280"/>
      <c r="AF33" s="280"/>
      <c r="AG33" s="281"/>
      <c r="AH33" s="281"/>
      <c r="AI33" s="280"/>
      <c r="AJ33" s="281"/>
      <c r="AK33" s="281"/>
      <c r="AL33" s="280"/>
      <c r="AM33" s="281"/>
      <c r="AN33" s="281"/>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row>
    <row r="34" spans="1:110" s="271" customFormat="1" ht="23.25" customHeight="1">
      <c r="A34" s="1814" t="s">
        <v>740</v>
      </c>
      <c r="B34" s="1814"/>
      <c r="C34" s="1814"/>
      <c r="D34" s="1814"/>
      <c r="E34" s="1814"/>
      <c r="F34" s="1814"/>
      <c r="G34" s="1814"/>
      <c r="H34" s="1814"/>
      <c r="I34" s="1814"/>
      <c r="J34" s="1814"/>
      <c r="K34" s="1814"/>
      <c r="L34" s="1814"/>
      <c r="M34" s="1814"/>
      <c r="N34" s="1814"/>
      <c r="O34" s="1814"/>
      <c r="P34" s="1814"/>
      <c r="Q34" s="1814"/>
      <c r="R34" s="1814"/>
      <c r="S34" s="1814"/>
      <c r="T34" s="1814"/>
      <c r="U34" s="1814"/>
      <c r="V34" s="1814"/>
      <c r="W34" s="1814"/>
      <c r="X34" s="1814"/>
      <c r="Y34" s="1814"/>
      <c r="Z34" s="1814"/>
      <c r="AA34" s="1814"/>
      <c r="AB34" s="1814"/>
      <c r="AC34" s="1814"/>
      <c r="AD34" s="1814"/>
      <c r="AE34" s="1814"/>
      <c r="AF34" s="1814"/>
      <c r="AG34" s="1814"/>
      <c r="AH34" s="1814"/>
      <c r="AI34" s="1814"/>
      <c r="AJ34" s="1814"/>
      <c r="AK34" s="1814"/>
      <c r="AL34" s="1814"/>
      <c r="AM34" s="1814"/>
      <c r="AN34" s="1814"/>
      <c r="AO34" s="1814"/>
      <c r="AP34" s="1814"/>
      <c r="AQ34" s="1814"/>
      <c r="AR34" s="1814"/>
      <c r="AS34" s="1814"/>
      <c r="AT34" s="1814"/>
      <c r="AU34" s="1814"/>
      <c r="AV34" s="1814"/>
      <c r="AW34" s="1814"/>
      <c r="AX34" s="1814"/>
      <c r="AY34" s="1814"/>
      <c r="AZ34" s="1814"/>
      <c r="BA34" s="1814"/>
      <c r="BB34" s="1814"/>
      <c r="BC34" s="1814"/>
      <c r="BD34" s="1814"/>
      <c r="BE34" s="1814"/>
      <c r="BF34" s="1814"/>
      <c r="BG34" s="1814"/>
      <c r="BH34" s="1814"/>
      <c r="BI34" s="1814"/>
      <c r="BJ34" s="1814"/>
      <c r="BK34" s="1814"/>
    </row>
    <row r="35" spans="1:110" s="271" customFormat="1" ht="23.25" customHeight="1">
      <c r="B35" s="1807"/>
      <c r="C35" s="1102" t="s">
        <v>96</v>
      </c>
      <c r="D35" s="1102"/>
      <c r="E35" s="1102"/>
      <c r="F35" s="1102"/>
      <c r="G35" s="1102"/>
      <c r="H35" s="1102"/>
      <c r="I35" s="1102"/>
      <c r="J35" s="1102"/>
      <c r="K35" s="1808" t="s">
        <v>97</v>
      </c>
      <c r="L35" s="1808"/>
      <c r="M35" s="1808"/>
      <c r="N35" s="1808"/>
      <c r="O35" s="1808"/>
      <c r="P35" s="1808"/>
      <c r="Q35" s="1808"/>
      <c r="R35" s="1808"/>
      <c r="S35" s="1808"/>
      <c r="T35" s="1808"/>
      <c r="U35" s="1808"/>
      <c r="V35" s="1808"/>
      <c r="W35" s="1808"/>
      <c r="X35" s="1808"/>
      <c r="Y35" s="1808"/>
      <c r="Z35" s="1808"/>
      <c r="AA35" s="1808"/>
      <c r="AB35" s="1809" t="s">
        <v>736</v>
      </c>
      <c r="AC35" s="1809"/>
      <c r="AD35" s="1809"/>
      <c r="AE35" s="1809"/>
      <c r="AF35" s="1809"/>
      <c r="AG35" s="1809"/>
      <c r="AH35" s="1809"/>
      <c r="AI35" s="1809"/>
      <c r="AJ35" s="1809"/>
      <c r="AK35" s="1809"/>
      <c r="AL35" s="1809"/>
      <c r="AM35" s="1809"/>
      <c r="AN35" s="1809"/>
      <c r="AO35" s="1809"/>
      <c r="AP35" s="1809"/>
      <c r="AQ35" s="1809"/>
      <c r="AR35" s="1809"/>
      <c r="AS35" s="1809"/>
      <c r="AT35" s="1809"/>
      <c r="AU35" s="1809"/>
      <c r="AV35" s="1809"/>
      <c r="AW35" s="1809"/>
      <c r="AX35" s="1809"/>
      <c r="AY35" s="1809"/>
      <c r="AZ35" s="1809"/>
      <c r="BA35" s="1809"/>
      <c r="BB35" s="1809"/>
      <c r="BC35" s="1809"/>
      <c r="BD35" s="1809"/>
      <c r="BE35" s="1809"/>
      <c r="BF35" s="1809"/>
      <c r="BG35" s="1809"/>
      <c r="BH35" s="1809"/>
      <c r="BI35" s="1809"/>
      <c r="BJ35" s="1809"/>
      <c r="BK35" s="1809"/>
      <c r="BL35" s="1801" t="s">
        <v>30</v>
      </c>
      <c r="BM35" s="1801"/>
      <c r="BN35" s="1801"/>
      <c r="BO35" s="1801"/>
      <c r="BP35" s="1801"/>
      <c r="BQ35" s="1801"/>
      <c r="BR35" s="1801"/>
      <c r="BS35" s="1801"/>
      <c r="BT35" s="1801" t="s">
        <v>737</v>
      </c>
      <c r="BU35" s="1801"/>
      <c r="BV35" s="1801"/>
      <c r="BW35" s="1801"/>
      <c r="BX35" s="1801"/>
      <c r="BY35" s="1801"/>
      <c r="BZ35" s="1801"/>
      <c r="CA35" s="1801"/>
      <c r="CB35" s="1801"/>
      <c r="CC35" s="1801"/>
      <c r="CD35" s="1801"/>
      <c r="CE35" s="1801"/>
      <c r="CF35" s="1801"/>
      <c r="CG35" s="1801"/>
      <c r="CH35" s="1801"/>
      <c r="CI35" s="1801"/>
    </row>
    <row r="36" spans="1:110" s="271" customFormat="1" ht="23.25" customHeight="1">
      <c r="B36" s="1807"/>
      <c r="C36" s="1102"/>
      <c r="D36" s="1102"/>
      <c r="E36" s="1102"/>
      <c r="F36" s="1102"/>
      <c r="G36" s="1102"/>
      <c r="H36" s="1102"/>
      <c r="I36" s="1102"/>
      <c r="J36" s="1102"/>
      <c r="K36" s="1808"/>
      <c r="L36" s="1808"/>
      <c r="M36" s="1808"/>
      <c r="N36" s="1808"/>
      <c r="O36" s="1808"/>
      <c r="P36" s="1808"/>
      <c r="Q36" s="1808"/>
      <c r="R36" s="1808"/>
      <c r="S36" s="1808"/>
      <c r="T36" s="1808"/>
      <c r="U36" s="1808"/>
      <c r="V36" s="1808"/>
      <c r="W36" s="1808"/>
      <c r="X36" s="1808"/>
      <c r="Y36" s="1808"/>
      <c r="Z36" s="1808"/>
      <c r="AA36" s="1808"/>
      <c r="AB36" s="1809"/>
      <c r="AC36" s="1809"/>
      <c r="AD36" s="1809"/>
      <c r="AE36" s="1809"/>
      <c r="AF36" s="1809"/>
      <c r="AG36" s="1809"/>
      <c r="AH36" s="1809"/>
      <c r="AI36" s="1809"/>
      <c r="AJ36" s="1809"/>
      <c r="AK36" s="1809"/>
      <c r="AL36" s="1809"/>
      <c r="AM36" s="1809"/>
      <c r="AN36" s="1809"/>
      <c r="AO36" s="1809"/>
      <c r="AP36" s="1809"/>
      <c r="AQ36" s="1809"/>
      <c r="AR36" s="1809"/>
      <c r="AS36" s="1809"/>
      <c r="AT36" s="1809"/>
      <c r="AU36" s="1809"/>
      <c r="AV36" s="1809"/>
      <c r="AW36" s="1809"/>
      <c r="AX36" s="1809"/>
      <c r="AY36" s="1809"/>
      <c r="AZ36" s="1809"/>
      <c r="BA36" s="1809"/>
      <c r="BB36" s="1809"/>
      <c r="BC36" s="1809"/>
      <c r="BD36" s="1809"/>
      <c r="BE36" s="1809"/>
      <c r="BF36" s="1809"/>
      <c r="BG36" s="1809"/>
      <c r="BH36" s="1809"/>
      <c r="BI36" s="1809"/>
      <c r="BJ36" s="1809"/>
      <c r="BK36" s="1809"/>
      <c r="BL36" s="1801" t="s">
        <v>738</v>
      </c>
      <c r="BM36" s="1801"/>
      <c r="BN36" s="1801"/>
      <c r="BO36" s="1801"/>
      <c r="BP36" s="1801"/>
      <c r="BQ36" s="1801"/>
      <c r="BR36" s="1801"/>
      <c r="BS36" s="1801"/>
      <c r="BT36" s="1801"/>
      <c r="BU36" s="1801"/>
      <c r="BV36" s="1801"/>
      <c r="BW36" s="1801"/>
      <c r="BX36" s="1801"/>
      <c r="BY36" s="1801"/>
      <c r="BZ36" s="1801"/>
      <c r="CA36" s="1801"/>
      <c r="CB36" s="1801"/>
      <c r="CC36" s="1801"/>
      <c r="CD36" s="1801"/>
      <c r="CE36" s="1801"/>
      <c r="CF36" s="1801"/>
      <c r="CG36" s="1801"/>
      <c r="CH36" s="1801"/>
      <c r="CI36" s="1801"/>
    </row>
    <row r="37" spans="1:110" s="271" customFormat="1" ht="23.25" customHeight="1">
      <c r="B37" s="1791">
        <v>1</v>
      </c>
      <c r="C37" s="1781" t="s">
        <v>105</v>
      </c>
      <c r="D37" s="1781"/>
      <c r="E37" s="1781"/>
      <c r="F37" s="1781"/>
      <c r="G37" s="1781"/>
      <c r="H37" s="1781"/>
      <c r="I37" s="1781"/>
      <c r="J37" s="1781"/>
      <c r="K37" s="339">
        <f t="shared" ref="K37:K46" si="1">IFERROR(VLOOKUP(C37,$E$83:$Q$89,2,0),"")</f>
        <v>1</v>
      </c>
      <c r="L37" s="1792" t="s">
        <v>366</v>
      </c>
      <c r="M37" s="1787"/>
      <c r="N37" s="1784" t="s">
        <v>791</v>
      </c>
      <c r="O37" s="1785"/>
      <c r="P37" s="1793">
        <v>2</v>
      </c>
      <c r="Q37" s="1793"/>
      <c r="R37" s="1790">
        <v>6</v>
      </c>
      <c r="S37" s="1790"/>
      <c r="T37" s="1789" t="s">
        <v>823</v>
      </c>
      <c r="U37" s="1790"/>
      <c r="V37" s="340" t="s">
        <v>892</v>
      </c>
      <c r="W37" s="341" t="s">
        <v>912</v>
      </c>
      <c r="X37" s="341" t="s">
        <v>793</v>
      </c>
      <c r="Y37" s="341" t="s">
        <v>830</v>
      </c>
      <c r="Z37" s="341" t="s">
        <v>830</v>
      </c>
      <c r="AA37" s="342" t="s">
        <v>794</v>
      </c>
      <c r="AB37" s="1708" t="s">
        <v>804</v>
      </c>
      <c r="AC37" s="1701"/>
      <c r="AD37" s="1701" t="s">
        <v>804</v>
      </c>
      <c r="AE37" s="1701"/>
      <c r="AF37" s="1701" t="s">
        <v>56</v>
      </c>
      <c r="AG37" s="1701"/>
      <c r="AH37" s="1701" t="s">
        <v>782</v>
      </c>
      <c r="AI37" s="1701"/>
      <c r="AJ37" s="1701" t="s">
        <v>769</v>
      </c>
      <c r="AK37" s="1701"/>
      <c r="AL37" s="1701" t="s">
        <v>345</v>
      </c>
      <c r="AM37" s="1701"/>
      <c r="AN37" s="1701" t="s">
        <v>913</v>
      </c>
      <c r="AO37" s="1701"/>
      <c r="AP37" s="1701" t="s">
        <v>308</v>
      </c>
      <c r="AQ37" s="1701"/>
      <c r="AR37" s="1701" t="s">
        <v>781</v>
      </c>
      <c r="AS37" s="1701"/>
      <c r="AT37" s="1701"/>
      <c r="AU37" s="1701"/>
      <c r="AV37" s="1701" t="s">
        <v>309</v>
      </c>
      <c r="AW37" s="1701"/>
      <c r="AX37" s="1701" t="s">
        <v>309</v>
      </c>
      <c r="AY37" s="1701"/>
      <c r="AZ37" s="1701" t="s">
        <v>309</v>
      </c>
      <c r="BA37" s="1701"/>
      <c r="BB37" s="1701" t="s">
        <v>309</v>
      </c>
      <c r="BC37" s="1701"/>
      <c r="BD37" s="1701" t="s">
        <v>309</v>
      </c>
      <c r="BE37" s="1701"/>
      <c r="BF37" s="1701" t="s">
        <v>309</v>
      </c>
      <c r="BG37" s="1701"/>
      <c r="BH37" s="1701" t="s">
        <v>309</v>
      </c>
      <c r="BI37" s="1701"/>
      <c r="BJ37" s="1779"/>
      <c r="BK37" s="1780"/>
      <c r="BL37" s="343">
        <v>0</v>
      </c>
      <c r="BM37" s="344">
        <v>8</v>
      </c>
      <c r="BN37" s="344">
        <v>0</v>
      </c>
      <c r="BO37" s="275" t="s">
        <v>914</v>
      </c>
      <c r="BP37" s="344">
        <v>0</v>
      </c>
      <c r="BQ37" s="344">
        <v>0</v>
      </c>
      <c r="BR37" s="344">
        <v>1</v>
      </c>
      <c r="BS37" s="345">
        <v>5</v>
      </c>
      <c r="BT37" s="1788" t="s">
        <v>825</v>
      </c>
      <c r="BU37" s="1771"/>
      <c r="BV37" s="1771" t="s">
        <v>352</v>
      </c>
      <c r="BW37" s="1771"/>
      <c r="BX37" s="1771" t="s">
        <v>321</v>
      </c>
      <c r="BY37" s="1771"/>
      <c r="BZ37" s="1778"/>
      <c r="CA37" s="1771"/>
      <c r="CB37" s="1771"/>
      <c r="CC37" s="1771"/>
      <c r="CD37" s="1771"/>
      <c r="CE37" s="1771"/>
      <c r="CF37" s="1778"/>
      <c r="CG37" s="1771"/>
      <c r="CH37" s="1771"/>
      <c r="CI37" s="1772"/>
    </row>
    <row r="38" spans="1:110" s="11" customFormat="1" ht="23.25" customHeight="1">
      <c r="B38" s="1791"/>
      <c r="C38" s="1781"/>
      <c r="D38" s="1781"/>
      <c r="E38" s="1781"/>
      <c r="F38" s="1781"/>
      <c r="G38" s="1781"/>
      <c r="H38" s="1781"/>
      <c r="I38" s="1781"/>
      <c r="J38" s="1781"/>
      <c r="K38" s="339" t="str">
        <f t="shared" si="1"/>
        <v/>
      </c>
      <c r="L38" s="1782"/>
      <c r="M38" s="1783"/>
      <c r="N38" s="1784"/>
      <c r="O38" s="1785"/>
      <c r="P38" s="1785"/>
      <c r="Q38" s="1785"/>
      <c r="R38" s="1786"/>
      <c r="S38" s="1787"/>
      <c r="T38" s="1782"/>
      <c r="U38" s="1783"/>
      <c r="V38" s="340"/>
      <c r="W38" s="341"/>
      <c r="X38" s="341"/>
      <c r="Y38" s="341"/>
      <c r="Z38" s="341"/>
      <c r="AA38" s="342"/>
      <c r="AB38" s="1708"/>
      <c r="AC38" s="1701"/>
      <c r="AD38" s="1701"/>
      <c r="AE38" s="1701"/>
      <c r="AF38" s="1701"/>
      <c r="AG38" s="1701"/>
      <c r="AH38" s="1701"/>
      <c r="AI38" s="1701"/>
      <c r="AJ38" s="1701"/>
      <c r="AK38" s="1701"/>
      <c r="AL38" s="1701"/>
      <c r="AM38" s="1701"/>
      <c r="AN38" s="1701"/>
      <c r="AO38" s="1701"/>
      <c r="AP38" s="1701"/>
      <c r="AQ38" s="1701"/>
      <c r="AR38" s="1701"/>
      <c r="AS38" s="1701"/>
      <c r="AT38" s="1701"/>
      <c r="AU38" s="1701"/>
      <c r="AV38" s="1701" t="s">
        <v>309</v>
      </c>
      <c r="AW38" s="1701"/>
      <c r="AX38" s="1701" t="s">
        <v>309</v>
      </c>
      <c r="AY38" s="1701"/>
      <c r="AZ38" s="1701" t="s">
        <v>309</v>
      </c>
      <c r="BA38" s="1701"/>
      <c r="BB38" s="1701" t="s">
        <v>309</v>
      </c>
      <c r="BC38" s="1701"/>
      <c r="BD38" s="1701" t="s">
        <v>309</v>
      </c>
      <c r="BE38" s="1701"/>
      <c r="BF38" s="1701" t="s">
        <v>309</v>
      </c>
      <c r="BG38" s="1701"/>
      <c r="BH38" s="1701" t="s">
        <v>309</v>
      </c>
      <c r="BI38" s="1701"/>
      <c r="BJ38" s="1779"/>
      <c r="BK38" s="1780"/>
      <c r="BL38" s="1773" t="s">
        <v>826</v>
      </c>
      <c r="BM38" s="1774"/>
      <c r="BN38" s="1775" t="s">
        <v>827</v>
      </c>
      <c r="BO38" s="1774"/>
      <c r="BP38" s="1776"/>
      <c r="BQ38" s="1777"/>
      <c r="BR38" s="1771" t="s">
        <v>828</v>
      </c>
      <c r="BS38" s="1771"/>
      <c r="BT38" s="1771" t="s">
        <v>829</v>
      </c>
      <c r="BU38" s="1771"/>
      <c r="BV38" s="1778"/>
      <c r="BW38" s="1778"/>
      <c r="BX38" s="1771"/>
      <c r="BY38" s="1771"/>
      <c r="BZ38" s="1771"/>
      <c r="CA38" s="1771"/>
      <c r="CB38" s="1771"/>
      <c r="CC38" s="1771"/>
      <c r="CD38" s="1771"/>
      <c r="CE38" s="1771"/>
      <c r="CF38" s="1771"/>
      <c r="CG38" s="1771"/>
      <c r="CH38" s="1771"/>
      <c r="CI38" s="1772"/>
    </row>
    <row r="39" spans="1:110" s="11" customFormat="1" ht="23.25" customHeight="1">
      <c r="B39" s="1791">
        <v>2</v>
      </c>
      <c r="C39" s="1781" t="s">
        <v>105</v>
      </c>
      <c r="D39" s="1781"/>
      <c r="E39" s="1781"/>
      <c r="F39" s="1781"/>
      <c r="G39" s="1781"/>
      <c r="H39" s="1781"/>
      <c r="I39" s="1781"/>
      <c r="J39" s="1781"/>
      <c r="K39" s="339">
        <f t="shared" si="1"/>
        <v>1</v>
      </c>
      <c r="L39" s="1792" t="s">
        <v>366</v>
      </c>
      <c r="M39" s="1787"/>
      <c r="N39" s="1784" t="s">
        <v>791</v>
      </c>
      <c r="O39" s="1785"/>
      <c r="P39" s="1793">
        <v>2</v>
      </c>
      <c r="Q39" s="1793"/>
      <c r="R39" s="1790">
        <v>6</v>
      </c>
      <c r="S39" s="1790"/>
      <c r="T39" s="1789"/>
      <c r="U39" s="1790"/>
      <c r="V39" s="340" t="s">
        <v>803</v>
      </c>
      <c r="W39" s="341" t="s">
        <v>765</v>
      </c>
      <c r="X39" s="341" t="s">
        <v>765</v>
      </c>
      <c r="Y39" s="341" t="s">
        <v>765</v>
      </c>
      <c r="Z39" s="341" t="s">
        <v>803</v>
      </c>
      <c r="AA39" s="342" t="s">
        <v>765</v>
      </c>
      <c r="AB39" s="1708" t="s">
        <v>915</v>
      </c>
      <c r="AC39" s="1701"/>
      <c r="AD39" s="1701" t="s">
        <v>308</v>
      </c>
      <c r="AE39" s="1701"/>
      <c r="AF39" s="1701" t="s">
        <v>781</v>
      </c>
      <c r="AG39" s="1701"/>
      <c r="AH39" s="1701" t="s">
        <v>831</v>
      </c>
      <c r="AI39" s="1701"/>
      <c r="AJ39" s="1701" t="s">
        <v>832</v>
      </c>
      <c r="AK39" s="1701"/>
      <c r="AL39" s="1701" t="s">
        <v>841</v>
      </c>
      <c r="AM39" s="1701"/>
      <c r="AN39" s="1701" t="s">
        <v>804</v>
      </c>
      <c r="AO39" s="1701"/>
      <c r="AP39" s="1701" t="s">
        <v>56</v>
      </c>
      <c r="AQ39" s="1701"/>
      <c r="AR39" s="1701" t="s">
        <v>307</v>
      </c>
      <c r="AS39" s="1701"/>
      <c r="AT39" s="1701"/>
      <c r="AU39" s="1701"/>
      <c r="AV39" s="1701" t="s">
        <v>309</v>
      </c>
      <c r="AW39" s="1701"/>
      <c r="AX39" s="1701" t="s">
        <v>309</v>
      </c>
      <c r="AY39" s="1701"/>
      <c r="AZ39" s="1701" t="s">
        <v>309</v>
      </c>
      <c r="BA39" s="1701"/>
      <c r="BB39" s="1701" t="s">
        <v>309</v>
      </c>
      <c r="BC39" s="1701"/>
      <c r="BD39" s="1701" t="s">
        <v>309</v>
      </c>
      <c r="BE39" s="1701"/>
      <c r="BF39" s="1701" t="s">
        <v>309</v>
      </c>
      <c r="BG39" s="1701"/>
      <c r="BH39" s="1701" t="s">
        <v>309</v>
      </c>
      <c r="BI39" s="1701"/>
      <c r="BJ39" s="1779"/>
      <c r="BK39" s="1780"/>
      <c r="BL39" s="343">
        <v>1</v>
      </c>
      <c r="BM39" s="344">
        <v>6</v>
      </c>
      <c r="BN39" s="344">
        <v>3</v>
      </c>
      <c r="BO39" s="275" t="s">
        <v>833</v>
      </c>
      <c r="BP39" s="344">
        <v>8</v>
      </c>
      <c r="BQ39" s="344">
        <v>0</v>
      </c>
      <c r="BR39" s="344">
        <v>0</v>
      </c>
      <c r="BS39" s="345">
        <v>1</v>
      </c>
      <c r="BT39" s="1788" t="s">
        <v>831</v>
      </c>
      <c r="BU39" s="1771"/>
      <c r="BV39" s="1771" t="s">
        <v>832</v>
      </c>
      <c r="BW39" s="1771"/>
      <c r="BX39" s="1771" t="s">
        <v>834</v>
      </c>
      <c r="BY39" s="1771"/>
      <c r="BZ39" s="1778"/>
      <c r="CA39" s="1771"/>
      <c r="CB39" s="1771"/>
      <c r="CC39" s="1771"/>
      <c r="CD39" s="1771"/>
      <c r="CE39" s="1771"/>
      <c r="CF39" s="1778"/>
      <c r="CG39" s="1771"/>
      <c r="CH39" s="1771"/>
      <c r="CI39" s="1772"/>
    </row>
    <row r="40" spans="1:110" s="11" customFormat="1" ht="23.25" customHeight="1">
      <c r="B40" s="1791"/>
      <c r="C40" s="1781"/>
      <c r="D40" s="1781"/>
      <c r="E40" s="1781"/>
      <c r="F40" s="1781"/>
      <c r="G40" s="1781"/>
      <c r="H40" s="1781"/>
      <c r="I40" s="1781"/>
      <c r="J40" s="1781"/>
      <c r="K40" s="339" t="str">
        <f t="shared" si="1"/>
        <v/>
      </c>
      <c r="L40" s="1782"/>
      <c r="M40" s="1783"/>
      <c r="N40" s="1784"/>
      <c r="O40" s="1785"/>
      <c r="P40" s="1785"/>
      <c r="Q40" s="1785"/>
      <c r="R40" s="1786"/>
      <c r="S40" s="1787"/>
      <c r="T40" s="1782"/>
      <c r="U40" s="1783"/>
      <c r="V40" s="340"/>
      <c r="W40" s="341"/>
      <c r="X40" s="341"/>
      <c r="Y40" s="341"/>
      <c r="Z40" s="341"/>
      <c r="AA40" s="342"/>
      <c r="AB40" s="1708"/>
      <c r="AC40" s="1701"/>
      <c r="AD40" s="1701"/>
      <c r="AE40" s="1701"/>
      <c r="AF40" s="1701"/>
      <c r="AG40" s="1701"/>
      <c r="AH40" s="1701"/>
      <c r="AI40" s="1701"/>
      <c r="AJ40" s="1701"/>
      <c r="AK40" s="1701"/>
      <c r="AL40" s="1701"/>
      <c r="AM40" s="1701"/>
      <c r="AN40" s="1701"/>
      <c r="AO40" s="1701"/>
      <c r="AP40" s="1701"/>
      <c r="AQ40" s="1701"/>
      <c r="AR40" s="1701"/>
      <c r="AS40" s="1701"/>
      <c r="AT40" s="1701"/>
      <c r="AU40" s="1701"/>
      <c r="AV40" s="1701" t="s">
        <v>309</v>
      </c>
      <c r="AW40" s="1701"/>
      <c r="AX40" s="1701" t="s">
        <v>309</v>
      </c>
      <c r="AY40" s="1701"/>
      <c r="AZ40" s="1701" t="s">
        <v>309</v>
      </c>
      <c r="BA40" s="1701"/>
      <c r="BB40" s="1701" t="s">
        <v>309</v>
      </c>
      <c r="BC40" s="1701"/>
      <c r="BD40" s="1701" t="s">
        <v>309</v>
      </c>
      <c r="BE40" s="1701"/>
      <c r="BF40" s="1701" t="s">
        <v>309</v>
      </c>
      <c r="BG40" s="1701"/>
      <c r="BH40" s="1701" t="s">
        <v>309</v>
      </c>
      <c r="BI40" s="1701"/>
      <c r="BJ40" s="1779"/>
      <c r="BK40" s="1780"/>
      <c r="BL40" s="1773" t="s">
        <v>835</v>
      </c>
      <c r="BM40" s="1774"/>
      <c r="BN40" s="1775" t="s">
        <v>836</v>
      </c>
      <c r="BO40" s="1774"/>
      <c r="BP40" s="1776"/>
      <c r="BQ40" s="1777"/>
      <c r="BR40" s="1771" t="s">
        <v>837</v>
      </c>
      <c r="BS40" s="1771"/>
      <c r="BT40" s="1771" t="s">
        <v>834</v>
      </c>
      <c r="BU40" s="1771"/>
      <c r="BV40" s="1778" t="s">
        <v>838</v>
      </c>
      <c r="BW40" s="1778"/>
      <c r="BX40" s="1771"/>
      <c r="BY40" s="1771"/>
      <c r="BZ40" s="1771"/>
      <c r="CA40" s="1771"/>
      <c r="CB40" s="1771"/>
      <c r="CC40" s="1771"/>
      <c r="CD40" s="1771"/>
      <c r="CE40" s="1771"/>
      <c r="CF40" s="1771"/>
      <c r="CG40" s="1771"/>
      <c r="CH40" s="1771"/>
      <c r="CI40" s="1772"/>
    </row>
    <row r="41" spans="1:110" s="271" customFormat="1" ht="23.25" customHeight="1">
      <c r="B41" s="1791">
        <v>3</v>
      </c>
      <c r="C41" s="1781"/>
      <c r="D41" s="1781"/>
      <c r="E41" s="1781"/>
      <c r="F41" s="1781"/>
      <c r="G41" s="1781"/>
      <c r="H41" s="1781"/>
      <c r="I41" s="1781"/>
      <c r="J41" s="1781"/>
      <c r="K41" s="339" t="str">
        <f t="shared" si="1"/>
        <v/>
      </c>
      <c r="L41" s="1792"/>
      <c r="M41" s="1787"/>
      <c r="N41" s="1784"/>
      <c r="O41" s="1785"/>
      <c r="P41" s="1793"/>
      <c r="Q41" s="1793"/>
      <c r="R41" s="1790"/>
      <c r="S41" s="1790"/>
      <c r="T41" s="1789"/>
      <c r="U41" s="1790"/>
      <c r="V41" s="340"/>
      <c r="W41" s="341"/>
      <c r="X41" s="341"/>
      <c r="Y41" s="341"/>
      <c r="Z41" s="341"/>
      <c r="AA41" s="342"/>
      <c r="AB41" s="1820"/>
      <c r="AC41" s="1816"/>
      <c r="AD41" s="1815"/>
      <c r="AE41" s="1816"/>
      <c r="AF41" s="1815"/>
      <c r="AG41" s="1816"/>
      <c r="AH41" s="1815"/>
      <c r="AI41" s="1816"/>
      <c r="AJ41" s="1815"/>
      <c r="AK41" s="1816"/>
      <c r="AL41" s="1815"/>
      <c r="AM41" s="1816"/>
      <c r="AN41" s="1815"/>
      <c r="AO41" s="1816"/>
      <c r="AP41" s="1815"/>
      <c r="AQ41" s="1816"/>
      <c r="AR41" s="1815"/>
      <c r="AS41" s="1816"/>
      <c r="AT41" s="1815"/>
      <c r="AU41" s="1816"/>
      <c r="AV41" s="1815" t="s">
        <v>309</v>
      </c>
      <c r="AW41" s="1816"/>
      <c r="AX41" s="1815" t="s">
        <v>309</v>
      </c>
      <c r="AY41" s="1816"/>
      <c r="AZ41" s="1815" t="s">
        <v>309</v>
      </c>
      <c r="BA41" s="1816"/>
      <c r="BB41" s="1815" t="s">
        <v>309</v>
      </c>
      <c r="BC41" s="1816"/>
      <c r="BD41" s="1815" t="s">
        <v>309</v>
      </c>
      <c r="BE41" s="1816"/>
      <c r="BF41" s="1815" t="s">
        <v>309</v>
      </c>
      <c r="BG41" s="1816"/>
      <c r="BH41" s="1815" t="s">
        <v>309</v>
      </c>
      <c r="BI41" s="1816"/>
      <c r="BJ41" s="1817"/>
      <c r="BK41" s="1818"/>
      <c r="BL41" s="343"/>
      <c r="BM41" s="344"/>
      <c r="BN41" s="344"/>
      <c r="BO41" s="275" t="s">
        <v>785</v>
      </c>
      <c r="BP41" s="344"/>
      <c r="BQ41" s="344"/>
      <c r="BR41" s="344"/>
      <c r="BS41" s="345"/>
      <c r="BT41" s="1773"/>
      <c r="BU41" s="1774"/>
      <c r="BV41" s="1775"/>
      <c r="BW41" s="1774"/>
      <c r="BX41" s="1775"/>
      <c r="BY41" s="1774"/>
      <c r="BZ41" s="1778"/>
      <c r="CA41" s="1771"/>
      <c r="CB41" s="1771"/>
      <c r="CC41" s="1771"/>
      <c r="CD41" s="1771"/>
      <c r="CE41" s="1771"/>
      <c r="CF41" s="1778"/>
      <c r="CG41" s="1771"/>
      <c r="CH41" s="1771"/>
      <c r="CI41" s="1772"/>
    </row>
    <row r="42" spans="1:110" s="11" customFormat="1" ht="23.25" customHeight="1">
      <c r="B42" s="1791"/>
      <c r="C42" s="1795"/>
      <c r="D42" s="1796"/>
      <c r="E42" s="1796"/>
      <c r="F42" s="1796"/>
      <c r="G42" s="1796"/>
      <c r="H42" s="1796"/>
      <c r="I42" s="1796"/>
      <c r="J42" s="1797"/>
      <c r="K42" s="339" t="str">
        <f t="shared" si="1"/>
        <v/>
      </c>
      <c r="L42" s="1782"/>
      <c r="M42" s="1783"/>
      <c r="N42" s="1792"/>
      <c r="O42" s="1798"/>
      <c r="P42" s="1819"/>
      <c r="Q42" s="1798"/>
      <c r="R42" s="1819"/>
      <c r="S42" s="1787"/>
      <c r="T42" s="1782"/>
      <c r="U42" s="1783"/>
      <c r="V42" s="340"/>
      <c r="W42" s="341"/>
      <c r="X42" s="341"/>
      <c r="Y42" s="341"/>
      <c r="Z42" s="341"/>
      <c r="AA42" s="342"/>
      <c r="AB42" s="1820"/>
      <c r="AC42" s="1816"/>
      <c r="AD42" s="1815"/>
      <c r="AE42" s="1816"/>
      <c r="AF42" s="1815"/>
      <c r="AG42" s="1816"/>
      <c r="AH42" s="1815"/>
      <c r="AI42" s="1816"/>
      <c r="AJ42" s="1815"/>
      <c r="AK42" s="1816"/>
      <c r="AL42" s="1815"/>
      <c r="AM42" s="1816"/>
      <c r="AN42" s="1815"/>
      <c r="AO42" s="1816"/>
      <c r="AP42" s="1815"/>
      <c r="AQ42" s="1816"/>
      <c r="AR42" s="1815"/>
      <c r="AS42" s="1816"/>
      <c r="AT42" s="1815"/>
      <c r="AU42" s="1816"/>
      <c r="AV42" s="1815" t="s">
        <v>309</v>
      </c>
      <c r="AW42" s="1816"/>
      <c r="AX42" s="1815" t="s">
        <v>309</v>
      </c>
      <c r="AY42" s="1816"/>
      <c r="AZ42" s="1815" t="s">
        <v>309</v>
      </c>
      <c r="BA42" s="1816"/>
      <c r="BB42" s="1815" t="s">
        <v>309</v>
      </c>
      <c r="BC42" s="1816"/>
      <c r="BD42" s="1815" t="s">
        <v>309</v>
      </c>
      <c r="BE42" s="1816"/>
      <c r="BF42" s="1815" t="s">
        <v>309</v>
      </c>
      <c r="BG42" s="1816"/>
      <c r="BH42" s="1815" t="s">
        <v>309</v>
      </c>
      <c r="BI42" s="1816"/>
      <c r="BJ42" s="1817"/>
      <c r="BK42" s="1818"/>
      <c r="BL42" s="1773"/>
      <c r="BM42" s="1774"/>
      <c r="BN42" s="1775"/>
      <c r="BO42" s="1774"/>
      <c r="BP42" s="1776"/>
      <c r="BQ42" s="1777"/>
      <c r="BR42" s="1775"/>
      <c r="BS42" s="1774"/>
      <c r="BT42" s="1775"/>
      <c r="BU42" s="1774"/>
      <c r="BV42" s="1776"/>
      <c r="BW42" s="1777"/>
      <c r="BX42" s="1775"/>
      <c r="BY42" s="1774"/>
      <c r="BZ42" s="1771"/>
      <c r="CA42" s="1771"/>
      <c r="CB42" s="1771"/>
      <c r="CC42" s="1771"/>
      <c r="CD42" s="1771"/>
      <c r="CE42" s="1771"/>
      <c r="CF42" s="1771"/>
      <c r="CG42" s="1771"/>
      <c r="CH42" s="1771"/>
      <c r="CI42" s="1772"/>
    </row>
    <row r="43" spans="1:110" s="11" customFormat="1" ht="23.25" customHeight="1">
      <c r="B43" s="1791">
        <v>4</v>
      </c>
      <c r="C43" s="1781"/>
      <c r="D43" s="1781"/>
      <c r="E43" s="1781"/>
      <c r="F43" s="1781"/>
      <c r="G43" s="1781"/>
      <c r="H43" s="1781"/>
      <c r="I43" s="1781"/>
      <c r="J43" s="1781"/>
      <c r="K43" s="339" t="str">
        <f t="shared" si="1"/>
        <v/>
      </c>
      <c r="L43" s="1792"/>
      <c r="M43" s="1787"/>
      <c r="N43" s="1784"/>
      <c r="O43" s="1785"/>
      <c r="P43" s="1793"/>
      <c r="Q43" s="1793"/>
      <c r="R43" s="1790"/>
      <c r="S43" s="1790"/>
      <c r="T43" s="1789"/>
      <c r="U43" s="1790"/>
      <c r="V43" s="340"/>
      <c r="W43" s="341"/>
      <c r="X43" s="341"/>
      <c r="Y43" s="341"/>
      <c r="Z43" s="341"/>
      <c r="AA43" s="342"/>
      <c r="AB43" s="1708"/>
      <c r="AC43" s="1701"/>
      <c r="AD43" s="1701"/>
      <c r="AE43" s="1701"/>
      <c r="AF43" s="1701"/>
      <c r="AG43" s="1701"/>
      <c r="AH43" s="1701"/>
      <c r="AI43" s="1701"/>
      <c r="AJ43" s="1701"/>
      <c r="AK43" s="1701"/>
      <c r="AL43" s="1701"/>
      <c r="AM43" s="1701"/>
      <c r="AN43" s="1701"/>
      <c r="AO43" s="1701"/>
      <c r="AP43" s="1701"/>
      <c r="AQ43" s="1701"/>
      <c r="AR43" s="1701"/>
      <c r="AS43" s="1701"/>
      <c r="AT43" s="1701"/>
      <c r="AU43" s="1701"/>
      <c r="AV43" s="1701" t="s">
        <v>309</v>
      </c>
      <c r="AW43" s="1701"/>
      <c r="AX43" s="1701" t="s">
        <v>309</v>
      </c>
      <c r="AY43" s="1701"/>
      <c r="AZ43" s="1701" t="s">
        <v>309</v>
      </c>
      <c r="BA43" s="1701"/>
      <c r="BB43" s="1701" t="s">
        <v>309</v>
      </c>
      <c r="BC43" s="1701"/>
      <c r="BD43" s="1701" t="s">
        <v>309</v>
      </c>
      <c r="BE43" s="1701"/>
      <c r="BF43" s="1701" t="s">
        <v>309</v>
      </c>
      <c r="BG43" s="1701"/>
      <c r="BH43" s="1701" t="s">
        <v>309</v>
      </c>
      <c r="BI43" s="1701"/>
      <c r="BJ43" s="1779"/>
      <c r="BK43" s="1780"/>
      <c r="BL43" s="343"/>
      <c r="BM43" s="344"/>
      <c r="BN43" s="344"/>
      <c r="BO43" s="275" t="s">
        <v>785</v>
      </c>
      <c r="BP43" s="344"/>
      <c r="BQ43" s="344"/>
      <c r="BR43" s="344"/>
      <c r="BS43" s="345"/>
      <c r="BT43" s="1788"/>
      <c r="BU43" s="1771"/>
      <c r="BV43" s="1771"/>
      <c r="BW43" s="1771"/>
      <c r="BX43" s="1771"/>
      <c r="BY43" s="1771"/>
      <c r="BZ43" s="1778"/>
      <c r="CA43" s="1771"/>
      <c r="CB43" s="1771"/>
      <c r="CC43" s="1771"/>
      <c r="CD43" s="1771"/>
      <c r="CE43" s="1771"/>
      <c r="CF43" s="1778"/>
      <c r="CG43" s="1771"/>
      <c r="CH43" s="1771"/>
      <c r="CI43" s="1772"/>
    </row>
    <row r="44" spans="1:110" s="11" customFormat="1" ht="23.25" customHeight="1">
      <c r="B44" s="1791"/>
      <c r="C44" s="1781"/>
      <c r="D44" s="1781"/>
      <c r="E44" s="1781"/>
      <c r="F44" s="1781"/>
      <c r="G44" s="1781"/>
      <c r="H44" s="1781"/>
      <c r="I44" s="1781"/>
      <c r="J44" s="1781"/>
      <c r="K44" s="339" t="str">
        <f t="shared" si="1"/>
        <v/>
      </c>
      <c r="L44" s="1782"/>
      <c r="M44" s="1783"/>
      <c r="N44" s="1784"/>
      <c r="O44" s="1785"/>
      <c r="P44" s="1785"/>
      <c r="Q44" s="1785"/>
      <c r="R44" s="1786"/>
      <c r="S44" s="1787"/>
      <c r="T44" s="1782"/>
      <c r="U44" s="1783"/>
      <c r="V44" s="340"/>
      <c r="W44" s="341"/>
      <c r="X44" s="341"/>
      <c r="Y44" s="341"/>
      <c r="Z44" s="341"/>
      <c r="AA44" s="342"/>
      <c r="AB44" s="1708"/>
      <c r="AC44" s="1701"/>
      <c r="AD44" s="1701"/>
      <c r="AE44" s="1701"/>
      <c r="AF44" s="1701"/>
      <c r="AG44" s="1701"/>
      <c r="AH44" s="1701"/>
      <c r="AI44" s="1701"/>
      <c r="AJ44" s="1701"/>
      <c r="AK44" s="1701"/>
      <c r="AL44" s="1701"/>
      <c r="AM44" s="1701"/>
      <c r="AN44" s="1701"/>
      <c r="AO44" s="1701"/>
      <c r="AP44" s="1701"/>
      <c r="AQ44" s="1701"/>
      <c r="AR44" s="1701"/>
      <c r="AS44" s="1701"/>
      <c r="AT44" s="1701"/>
      <c r="AU44" s="1701"/>
      <c r="AV44" s="1701" t="s">
        <v>309</v>
      </c>
      <c r="AW44" s="1701"/>
      <c r="AX44" s="1701" t="s">
        <v>309</v>
      </c>
      <c r="AY44" s="1701"/>
      <c r="AZ44" s="1701" t="s">
        <v>309</v>
      </c>
      <c r="BA44" s="1701"/>
      <c r="BB44" s="1701" t="s">
        <v>309</v>
      </c>
      <c r="BC44" s="1701"/>
      <c r="BD44" s="1701" t="s">
        <v>309</v>
      </c>
      <c r="BE44" s="1701"/>
      <c r="BF44" s="1701" t="s">
        <v>309</v>
      </c>
      <c r="BG44" s="1701"/>
      <c r="BH44" s="1701" t="s">
        <v>309</v>
      </c>
      <c r="BI44" s="1701"/>
      <c r="BJ44" s="1779"/>
      <c r="BK44" s="1780"/>
      <c r="BL44" s="1773"/>
      <c r="BM44" s="1774"/>
      <c r="BN44" s="1775"/>
      <c r="BO44" s="1774"/>
      <c r="BP44" s="1776"/>
      <c r="BQ44" s="1777"/>
      <c r="BR44" s="1771"/>
      <c r="BS44" s="1771"/>
      <c r="BT44" s="1771"/>
      <c r="BU44" s="1771"/>
      <c r="BV44" s="1778"/>
      <c r="BW44" s="1778"/>
      <c r="BX44" s="1771"/>
      <c r="BY44" s="1771"/>
      <c r="BZ44" s="1771"/>
      <c r="CA44" s="1771"/>
      <c r="CB44" s="1771"/>
      <c r="CC44" s="1771"/>
      <c r="CD44" s="1771"/>
      <c r="CE44" s="1771"/>
      <c r="CF44" s="1771"/>
      <c r="CG44" s="1771"/>
      <c r="CH44" s="1771"/>
      <c r="CI44" s="1772"/>
    </row>
    <row r="45" spans="1:110" s="271" customFormat="1" ht="23.25" customHeight="1">
      <c r="B45" s="1791">
        <v>5</v>
      </c>
      <c r="C45" s="1781"/>
      <c r="D45" s="1781"/>
      <c r="E45" s="1781"/>
      <c r="F45" s="1781"/>
      <c r="G45" s="1781"/>
      <c r="H45" s="1781"/>
      <c r="I45" s="1781"/>
      <c r="J45" s="1781"/>
      <c r="K45" s="339" t="str">
        <f t="shared" si="1"/>
        <v/>
      </c>
      <c r="L45" s="1792"/>
      <c r="M45" s="1787"/>
      <c r="N45" s="1784"/>
      <c r="O45" s="1785"/>
      <c r="P45" s="1793"/>
      <c r="Q45" s="1793"/>
      <c r="R45" s="1790"/>
      <c r="S45" s="1790"/>
      <c r="T45" s="1789"/>
      <c r="U45" s="1790"/>
      <c r="V45" s="340"/>
      <c r="W45" s="341"/>
      <c r="X45" s="341"/>
      <c r="Y45" s="341"/>
      <c r="Z45" s="341"/>
      <c r="AA45" s="342"/>
      <c r="AB45" s="1708"/>
      <c r="AC45" s="1701"/>
      <c r="AD45" s="1701"/>
      <c r="AE45" s="1701"/>
      <c r="AF45" s="1701"/>
      <c r="AG45" s="1701"/>
      <c r="AH45" s="1701"/>
      <c r="AI45" s="1701"/>
      <c r="AJ45" s="1701"/>
      <c r="AK45" s="1701"/>
      <c r="AL45" s="1701"/>
      <c r="AM45" s="1701"/>
      <c r="AN45" s="1701"/>
      <c r="AO45" s="1701"/>
      <c r="AP45" s="1701"/>
      <c r="AQ45" s="1701"/>
      <c r="AR45" s="1701"/>
      <c r="AS45" s="1701"/>
      <c r="AT45" s="1701"/>
      <c r="AU45" s="1701"/>
      <c r="AV45" s="1701" t="s">
        <v>309</v>
      </c>
      <c r="AW45" s="1701"/>
      <c r="AX45" s="1701" t="s">
        <v>309</v>
      </c>
      <c r="AY45" s="1701"/>
      <c r="AZ45" s="1701" t="s">
        <v>309</v>
      </c>
      <c r="BA45" s="1701"/>
      <c r="BB45" s="1701" t="s">
        <v>309</v>
      </c>
      <c r="BC45" s="1701"/>
      <c r="BD45" s="1701" t="s">
        <v>309</v>
      </c>
      <c r="BE45" s="1701"/>
      <c r="BF45" s="1701" t="s">
        <v>309</v>
      </c>
      <c r="BG45" s="1701"/>
      <c r="BH45" s="1701" t="s">
        <v>309</v>
      </c>
      <c r="BI45" s="1701"/>
      <c r="BJ45" s="1779"/>
      <c r="BK45" s="1780"/>
      <c r="BL45" s="343"/>
      <c r="BM45" s="344"/>
      <c r="BN45" s="344"/>
      <c r="BO45" s="275" t="s">
        <v>785</v>
      </c>
      <c r="BP45" s="344"/>
      <c r="BQ45" s="344"/>
      <c r="BR45" s="344"/>
      <c r="BS45" s="345"/>
      <c r="BT45" s="1788"/>
      <c r="BU45" s="1771"/>
      <c r="BV45" s="1771"/>
      <c r="BW45" s="1771"/>
      <c r="BX45" s="1771"/>
      <c r="BY45" s="1771"/>
      <c r="BZ45" s="1778"/>
      <c r="CA45" s="1771"/>
      <c r="CB45" s="1771"/>
      <c r="CC45" s="1771"/>
      <c r="CD45" s="1771"/>
      <c r="CE45" s="1771"/>
      <c r="CF45" s="1778"/>
      <c r="CG45" s="1771"/>
      <c r="CH45" s="1771"/>
      <c r="CI45" s="1772"/>
    </row>
    <row r="46" spans="1:110" s="11" customFormat="1" ht="23.25" customHeight="1">
      <c r="B46" s="1791"/>
      <c r="C46" s="1781"/>
      <c r="D46" s="1781"/>
      <c r="E46" s="1781"/>
      <c r="F46" s="1781"/>
      <c r="G46" s="1781"/>
      <c r="H46" s="1781"/>
      <c r="I46" s="1781"/>
      <c r="J46" s="1781"/>
      <c r="K46" s="339" t="str">
        <f t="shared" si="1"/>
        <v/>
      </c>
      <c r="L46" s="1782"/>
      <c r="M46" s="1783"/>
      <c r="N46" s="1784"/>
      <c r="O46" s="1785"/>
      <c r="P46" s="1785"/>
      <c r="Q46" s="1785"/>
      <c r="R46" s="1786"/>
      <c r="S46" s="1787"/>
      <c r="T46" s="1782"/>
      <c r="U46" s="1783"/>
      <c r="V46" s="340"/>
      <c r="W46" s="341"/>
      <c r="X46" s="341"/>
      <c r="Y46" s="341"/>
      <c r="Z46" s="341"/>
      <c r="AA46" s="342"/>
      <c r="AB46" s="1708"/>
      <c r="AC46" s="1701"/>
      <c r="AD46" s="1701"/>
      <c r="AE46" s="1701"/>
      <c r="AF46" s="1701"/>
      <c r="AG46" s="1701"/>
      <c r="AH46" s="1701"/>
      <c r="AI46" s="1701"/>
      <c r="AJ46" s="1701"/>
      <c r="AK46" s="1701"/>
      <c r="AL46" s="1701"/>
      <c r="AM46" s="1701"/>
      <c r="AN46" s="1701"/>
      <c r="AO46" s="1701"/>
      <c r="AP46" s="1701"/>
      <c r="AQ46" s="1701"/>
      <c r="AR46" s="1701"/>
      <c r="AS46" s="1701"/>
      <c r="AT46" s="1701"/>
      <c r="AU46" s="1701"/>
      <c r="AV46" s="1701" t="s">
        <v>309</v>
      </c>
      <c r="AW46" s="1701"/>
      <c r="AX46" s="1701" t="s">
        <v>309</v>
      </c>
      <c r="AY46" s="1701"/>
      <c r="AZ46" s="1701" t="s">
        <v>309</v>
      </c>
      <c r="BA46" s="1701"/>
      <c r="BB46" s="1701" t="s">
        <v>309</v>
      </c>
      <c r="BC46" s="1701"/>
      <c r="BD46" s="1701" t="s">
        <v>309</v>
      </c>
      <c r="BE46" s="1701"/>
      <c r="BF46" s="1701" t="s">
        <v>309</v>
      </c>
      <c r="BG46" s="1701"/>
      <c r="BH46" s="1701" t="s">
        <v>309</v>
      </c>
      <c r="BI46" s="1701"/>
      <c r="BJ46" s="1779"/>
      <c r="BK46" s="1780"/>
      <c r="BL46" s="1773"/>
      <c r="BM46" s="1774"/>
      <c r="BN46" s="1775"/>
      <c r="BO46" s="1774"/>
      <c r="BP46" s="1776"/>
      <c r="BQ46" s="1777"/>
      <c r="BR46" s="1771"/>
      <c r="BS46" s="1771"/>
      <c r="BT46" s="1771"/>
      <c r="BU46" s="1771"/>
      <c r="BV46" s="1778"/>
      <c r="BW46" s="1778"/>
      <c r="BX46" s="1771"/>
      <c r="BY46" s="1771"/>
      <c r="BZ46" s="1771"/>
      <c r="CA46" s="1771"/>
      <c r="CB46" s="1771"/>
      <c r="CC46" s="1771"/>
      <c r="CD46" s="1771"/>
      <c r="CE46" s="1771"/>
      <c r="CF46" s="1771"/>
      <c r="CG46" s="1771"/>
      <c r="CH46" s="1771"/>
      <c r="CI46" s="1772"/>
    </row>
    <row r="47" spans="1:110" s="11" customFormat="1" ht="23.25" customHeight="1">
      <c r="B47" s="19"/>
      <c r="C47" s="287"/>
      <c r="D47" s="287"/>
      <c r="E47" s="287"/>
      <c r="F47" s="287"/>
      <c r="G47" s="287"/>
      <c r="H47" s="287"/>
      <c r="I47" s="287"/>
      <c r="J47" s="288"/>
      <c r="K47" s="289"/>
      <c r="L47" s="290"/>
      <c r="M47" s="290"/>
      <c r="N47" s="291"/>
      <c r="O47" s="291"/>
      <c r="P47" s="291"/>
      <c r="Q47" s="291"/>
      <c r="R47" s="291"/>
      <c r="S47" s="291"/>
      <c r="T47" s="290"/>
      <c r="U47" s="290"/>
      <c r="V47" s="292"/>
      <c r="W47" s="292"/>
      <c r="X47" s="292"/>
      <c r="Y47" s="292"/>
      <c r="Z47" s="292"/>
      <c r="AA47" s="292"/>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7"/>
      <c r="BK47" s="267"/>
      <c r="BL47" s="293"/>
      <c r="BM47" s="293"/>
      <c r="BN47" s="293"/>
      <c r="BO47" s="293"/>
      <c r="BP47" s="294"/>
      <c r="BQ47" s="294"/>
      <c r="BR47" s="293"/>
      <c r="BS47" s="293"/>
      <c r="BT47" s="293"/>
      <c r="BU47" s="293"/>
      <c r="BV47" s="294"/>
      <c r="BW47" s="294"/>
      <c r="BX47" s="293"/>
      <c r="BY47" s="293"/>
      <c r="BZ47" s="293"/>
      <c r="CA47" s="293"/>
      <c r="CB47" s="293"/>
      <c r="CC47" s="293"/>
      <c r="CD47" s="293"/>
      <c r="CE47" s="293"/>
      <c r="CF47" s="293"/>
      <c r="CG47" s="293"/>
      <c r="CH47" s="293"/>
      <c r="CI47" s="293"/>
    </row>
    <row r="48" spans="1:110" s="11" customFormat="1" ht="23.25" customHeight="1">
      <c r="A48" s="1814" t="s">
        <v>741</v>
      </c>
      <c r="B48" s="1814"/>
      <c r="C48" s="1814"/>
      <c r="D48" s="1814"/>
      <c r="E48" s="1814"/>
      <c r="F48" s="1814"/>
      <c r="G48" s="1814"/>
      <c r="H48" s="1814"/>
      <c r="I48" s="1814"/>
      <c r="J48" s="1814"/>
      <c r="K48" s="1814"/>
      <c r="L48" s="1814"/>
      <c r="M48" s="1814"/>
      <c r="N48" s="1814"/>
      <c r="O48" s="1814"/>
      <c r="P48" s="1814"/>
      <c r="Q48" s="1814"/>
      <c r="R48" s="1814"/>
      <c r="S48" s="1814"/>
      <c r="T48" s="1814"/>
      <c r="U48" s="1814"/>
      <c r="V48" s="1814"/>
      <c r="W48" s="1814"/>
      <c r="X48" s="1814"/>
      <c r="Y48" s="1814"/>
      <c r="Z48" s="1814"/>
      <c r="AA48" s="1814"/>
      <c r="AB48" s="1814"/>
      <c r="AC48" s="1814"/>
      <c r="AD48" s="1814"/>
      <c r="AE48" s="1814"/>
      <c r="AF48" s="1814"/>
      <c r="AG48" s="1814"/>
      <c r="AH48" s="1814"/>
      <c r="AI48" s="1814"/>
      <c r="AJ48" s="1814"/>
      <c r="AK48" s="1814"/>
      <c r="AL48" s="1814"/>
      <c r="AM48" s="1814"/>
      <c r="AN48" s="1814"/>
      <c r="AO48" s="1814"/>
      <c r="AP48" s="1814"/>
      <c r="AQ48" s="1814"/>
      <c r="AR48" s="1814"/>
      <c r="DD48" s="17"/>
      <c r="DE48" s="17"/>
      <c r="DF48" s="17"/>
    </row>
    <row r="49" spans="2:143" s="11" customFormat="1" ht="23.25" customHeight="1">
      <c r="B49" s="1807"/>
      <c r="C49" s="1102" t="s">
        <v>96</v>
      </c>
      <c r="D49" s="1102"/>
      <c r="E49" s="1102"/>
      <c r="F49" s="1102"/>
      <c r="G49" s="1102"/>
      <c r="H49" s="1102"/>
      <c r="I49" s="1102"/>
      <c r="J49" s="1102"/>
      <c r="K49" s="1808" t="s">
        <v>97</v>
      </c>
      <c r="L49" s="1808"/>
      <c r="M49" s="1808"/>
      <c r="N49" s="1808"/>
      <c r="O49" s="1808"/>
      <c r="P49" s="1808"/>
      <c r="Q49" s="1808"/>
      <c r="R49" s="1808"/>
      <c r="S49" s="1808"/>
      <c r="T49" s="1808"/>
      <c r="U49" s="1808"/>
      <c r="V49" s="1808"/>
      <c r="W49" s="1808"/>
      <c r="X49" s="1808"/>
      <c r="Y49" s="1808"/>
      <c r="Z49" s="1808"/>
      <c r="AA49" s="1808"/>
      <c r="AB49" s="1809" t="s">
        <v>736</v>
      </c>
      <c r="AC49" s="1809"/>
      <c r="AD49" s="1809"/>
      <c r="AE49" s="1809"/>
      <c r="AF49" s="1809"/>
      <c r="AG49" s="1809"/>
      <c r="AH49" s="1809"/>
      <c r="AI49" s="1809"/>
      <c r="AJ49" s="1809"/>
      <c r="AK49" s="1809"/>
      <c r="AL49" s="1809"/>
      <c r="AM49" s="1809"/>
      <c r="AN49" s="1809"/>
      <c r="AO49" s="1809"/>
      <c r="AP49" s="1809"/>
      <c r="AQ49" s="1809"/>
      <c r="AR49" s="1809"/>
      <c r="AS49" s="1809"/>
      <c r="AT49" s="1809"/>
      <c r="AU49" s="1809"/>
      <c r="AV49" s="1809"/>
      <c r="AW49" s="1809"/>
      <c r="AX49" s="1809"/>
      <c r="AY49" s="1809"/>
      <c r="AZ49" s="1809"/>
      <c r="BA49" s="1809"/>
      <c r="BB49" s="1809"/>
      <c r="BC49" s="1809"/>
      <c r="BD49" s="1809"/>
      <c r="BE49" s="1809"/>
      <c r="BF49" s="1809"/>
      <c r="BG49" s="1809"/>
      <c r="BH49" s="1809"/>
      <c r="BI49" s="1809"/>
      <c r="BJ49" s="1809"/>
      <c r="BK49" s="1809"/>
      <c r="BL49" s="1801" t="s">
        <v>30</v>
      </c>
      <c r="BM49" s="1801"/>
      <c r="BN49" s="1801"/>
      <c r="BO49" s="1801"/>
      <c r="BP49" s="1801"/>
      <c r="BQ49" s="1801"/>
      <c r="BR49" s="1801"/>
      <c r="BS49" s="1801"/>
      <c r="BT49" s="1801" t="s">
        <v>737</v>
      </c>
      <c r="BU49" s="1801"/>
      <c r="BV49" s="1801"/>
      <c r="BW49" s="1801"/>
      <c r="BX49" s="1801"/>
      <c r="BY49" s="1801"/>
      <c r="BZ49" s="1801"/>
      <c r="CA49" s="1801"/>
      <c r="CB49" s="1801"/>
      <c r="CC49" s="1801"/>
      <c r="CD49" s="1801"/>
      <c r="CE49" s="1801"/>
      <c r="CF49" s="1801"/>
      <c r="CG49" s="1801"/>
      <c r="CH49" s="1801"/>
      <c r="CI49" s="1801"/>
      <c r="CJ49" s="1102" t="s">
        <v>742</v>
      </c>
      <c r="CK49" s="1102"/>
      <c r="CL49" s="1102"/>
      <c r="CM49" s="1102"/>
      <c r="CN49" s="1102"/>
      <c r="CO49" s="1102"/>
      <c r="CP49" s="1102"/>
      <c r="CQ49" s="1102"/>
      <c r="CR49" s="1102"/>
      <c r="CS49" s="1102"/>
      <c r="CT49" s="1102"/>
      <c r="CU49" s="1102"/>
      <c r="CV49" s="1102"/>
      <c r="CW49" s="1102"/>
    </row>
    <row r="50" spans="2:143" s="11" customFormat="1" ht="23.25" customHeight="1">
      <c r="B50" s="1807"/>
      <c r="C50" s="1102"/>
      <c r="D50" s="1102"/>
      <c r="E50" s="1102"/>
      <c r="F50" s="1102"/>
      <c r="G50" s="1102"/>
      <c r="H50" s="1102"/>
      <c r="I50" s="1102"/>
      <c r="J50" s="1102"/>
      <c r="K50" s="1808"/>
      <c r="L50" s="1808"/>
      <c r="M50" s="1808"/>
      <c r="N50" s="1808"/>
      <c r="O50" s="1808"/>
      <c r="P50" s="1808"/>
      <c r="Q50" s="1808"/>
      <c r="R50" s="1808"/>
      <c r="S50" s="1808"/>
      <c r="T50" s="1808"/>
      <c r="U50" s="1808"/>
      <c r="V50" s="1808"/>
      <c r="W50" s="1808"/>
      <c r="X50" s="1808"/>
      <c r="Y50" s="1808"/>
      <c r="Z50" s="1808"/>
      <c r="AA50" s="1808"/>
      <c r="AB50" s="1809"/>
      <c r="AC50" s="1809"/>
      <c r="AD50" s="1809"/>
      <c r="AE50" s="1809"/>
      <c r="AF50" s="1809"/>
      <c r="AG50" s="1809"/>
      <c r="AH50" s="1809"/>
      <c r="AI50" s="1809"/>
      <c r="AJ50" s="1809"/>
      <c r="AK50" s="1809"/>
      <c r="AL50" s="1809"/>
      <c r="AM50" s="1809"/>
      <c r="AN50" s="1809"/>
      <c r="AO50" s="1809"/>
      <c r="AP50" s="1809"/>
      <c r="AQ50" s="1809"/>
      <c r="AR50" s="1809"/>
      <c r="AS50" s="1809"/>
      <c r="AT50" s="1809"/>
      <c r="AU50" s="1809"/>
      <c r="AV50" s="1809"/>
      <c r="AW50" s="1809"/>
      <c r="AX50" s="1809"/>
      <c r="AY50" s="1809"/>
      <c r="AZ50" s="1809"/>
      <c r="BA50" s="1809"/>
      <c r="BB50" s="1809"/>
      <c r="BC50" s="1809"/>
      <c r="BD50" s="1809"/>
      <c r="BE50" s="1809"/>
      <c r="BF50" s="1809"/>
      <c r="BG50" s="1809"/>
      <c r="BH50" s="1809"/>
      <c r="BI50" s="1809"/>
      <c r="BJ50" s="1809"/>
      <c r="BK50" s="1809"/>
      <c r="BL50" s="1801" t="s">
        <v>743</v>
      </c>
      <c r="BM50" s="1801"/>
      <c r="BN50" s="1801"/>
      <c r="BO50" s="1801"/>
      <c r="BP50" s="1801"/>
      <c r="BQ50" s="1801"/>
      <c r="BR50" s="1801"/>
      <c r="BS50" s="1801"/>
      <c r="BT50" s="1801"/>
      <c r="BU50" s="1801"/>
      <c r="BV50" s="1801"/>
      <c r="BW50" s="1801"/>
      <c r="BX50" s="1801"/>
      <c r="BY50" s="1801"/>
      <c r="BZ50" s="1801"/>
      <c r="CA50" s="1801"/>
      <c r="CB50" s="1801"/>
      <c r="CC50" s="1801"/>
      <c r="CD50" s="1801"/>
      <c r="CE50" s="1801"/>
      <c r="CF50" s="1801"/>
      <c r="CG50" s="1801"/>
      <c r="CH50" s="1801"/>
      <c r="CI50" s="1801"/>
      <c r="CJ50" s="1102" t="s">
        <v>839</v>
      </c>
      <c r="CK50" s="1102"/>
      <c r="CL50" s="1102"/>
      <c r="CM50" s="1102"/>
      <c r="CN50" s="1102"/>
      <c r="CO50" s="1102"/>
      <c r="CP50" s="1102"/>
      <c r="CQ50" s="1102"/>
      <c r="CR50" s="1102"/>
      <c r="CS50" s="1102"/>
      <c r="CT50" s="1102"/>
      <c r="CU50" s="1102"/>
      <c r="CV50" s="1102"/>
      <c r="CW50" s="1102"/>
    </row>
    <row r="51" spans="2:143" s="11" customFormat="1" ht="23.25" customHeight="1">
      <c r="B51" s="1791">
        <v>1</v>
      </c>
      <c r="C51" s="1781" t="s">
        <v>109</v>
      </c>
      <c r="D51" s="1781"/>
      <c r="E51" s="1781"/>
      <c r="F51" s="1781"/>
      <c r="G51" s="1781"/>
      <c r="H51" s="1781"/>
      <c r="I51" s="1781"/>
      <c r="J51" s="1781"/>
      <c r="K51" s="339">
        <f>IFERROR(VLOOKUP(C51,$E$83:$Q$89,2,0),"")</f>
        <v>3</v>
      </c>
      <c r="L51" s="1802"/>
      <c r="M51" s="1803"/>
      <c r="N51" s="1784" t="s">
        <v>369</v>
      </c>
      <c r="O51" s="1785"/>
      <c r="P51" s="1804">
        <v>2</v>
      </c>
      <c r="Q51" s="1804"/>
      <c r="R51" s="1805">
        <v>6</v>
      </c>
      <c r="S51" s="1805"/>
      <c r="T51" s="1806"/>
      <c r="U51" s="1805"/>
      <c r="V51" s="340" t="s">
        <v>840</v>
      </c>
      <c r="W51" s="341" t="s">
        <v>840</v>
      </c>
      <c r="X51" s="341" t="s">
        <v>840</v>
      </c>
      <c r="Y51" s="341" t="s">
        <v>763</v>
      </c>
      <c r="Z51" s="341" t="s">
        <v>764</v>
      </c>
      <c r="AA51" s="342" t="s">
        <v>916</v>
      </c>
      <c r="AB51" s="1708" t="s">
        <v>917</v>
      </c>
      <c r="AC51" s="1701"/>
      <c r="AD51" s="1701" t="s">
        <v>308</v>
      </c>
      <c r="AE51" s="1701"/>
      <c r="AF51" s="1701" t="s">
        <v>918</v>
      </c>
      <c r="AG51" s="1701"/>
      <c r="AH51" s="1701" t="s">
        <v>817</v>
      </c>
      <c r="AI51" s="1701"/>
      <c r="AJ51" s="1701" t="s">
        <v>919</v>
      </c>
      <c r="AK51" s="1701"/>
      <c r="AL51" s="1701" t="s">
        <v>56</v>
      </c>
      <c r="AM51" s="1701"/>
      <c r="AN51" s="1701" t="s">
        <v>782</v>
      </c>
      <c r="AO51" s="1701"/>
      <c r="AP51" s="1701" t="s">
        <v>307</v>
      </c>
      <c r="AQ51" s="1701"/>
      <c r="AR51" s="1701" t="s">
        <v>49</v>
      </c>
      <c r="AS51" s="1701"/>
      <c r="AT51" s="1701" t="s">
        <v>783</v>
      </c>
      <c r="AU51" s="1701"/>
      <c r="AV51" s="1701" t="s">
        <v>784</v>
      </c>
      <c r="AW51" s="1701"/>
      <c r="AX51" s="1701" t="s">
        <v>39</v>
      </c>
      <c r="AY51" s="1701"/>
      <c r="AZ51" s="1701" t="s">
        <v>309</v>
      </c>
      <c r="BA51" s="1701"/>
      <c r="BB51" s="1701" t="s">
        <v>309</v>
      </c>
      <c r="BC51" s="1701"/>
      <c r="BD51" s="1701" t="s">
        <v>309</v>
      </c>
      <c r="BE51" s="1701"/>
      <c r="BF51" s="1701" t="s">
        <v>309</v>
      </c>
      <c r="BG51" s="1701"/>
      <c r="BH51" s="1701" t="s">
        <v>309</v>
      </c>
      <c r="BI51" s="1701"/>
      <c r="BJ51" s="1779"/>
      <c r="BK51" s="1780"/>
      <c r="BL51" s="346">
        <v>0</v>
      </c>
      <c r="BM51" s="347">
        <v>4</v>
      </c>
      <c r="BN51" s="347">
        <v>7</v>
      </c>
      <c r="BO51" s="275" t="s">
        <v>884</v>
      </c>
      <c r="BP51" s="347">
        <v>8</v>
      </c>
      <c r="BQ51" s="347">
        <v>6</v>
      </c>
      <c r="BR51" s="347">
        <v>6</v>
      </c>
      <c r="BS51" s="348">
        <v>0</v>
      </c>
      <c r="BT51" s="1774" t="s">
        <v>771</v>
      </c>
      <c r="BU51" s="1771"/>
      <c r="BV51" s="1771" t="s">
        <v>786</v>
      </c>
      <c r="BW51" s="1771"/>
      <c r="BX51" s="1771" t="s">
        <v>321</v>
      </c>
      <c r="BY51" s="1771"/>
      <c r="BZ51" s="1778"/>
      <c r="CA51" s="1771"/>
      <c r="CB51" s="1771"/>
      <c r="CC51" s="1771"/>
      <c r="CD51" s="1771"/>
      <c r="CE51" s="1771"/>
      <c r="CF51" s="1778"/>
      <c r="CG51" s="1771"/>
      <c r="CH51" s="1771"/>
      <c r="CI51" s="1772"/>
      <c r="CJ51" s="1770" t="s">
        <v>310</v>
      </c>
      <c r="CK51" s="1758"/>
      <c r="CL51" s="1758" t="s">
        <v>843</v>
      </c>
      <c r="CM51" s="1758"/>
      <c r="CN51" s="1758" t="s">
        <v>312</v>
      </c>
      <c r="CO51" s="1758"/>
      <c r="CP51" s="1758" t="s">
        <v>313</v>
      </c>
      <c r="CQ51" s="1758"/>
      <c r="CR51" s="1758" t="s">
        <v>314</v>
      </c>
      <c r="CS51" s="1758"/>
      <c r="CT51" s="1758"/>
      <c r="CU51" s="1758"/>
      <c r="CV51" s="1758"/>
      <c r="CW51" s="1759"/>
      <c r="CX51" s="295"/>
      <c r="CY51" s="295"/>
      <c r="CZ51" s="295"/>
      <c r="DA51" s="295"/>
      <c r="DB51" s="295"/>
      <c r="DC51" s="295"/>
      <c r="DD51" s="295"/>
      <c r="DE51" s="295"/>
      <c r="DF51" s="295"/>
      <c r="DG51" s="295"/>
      <c r="DH51" s="295"/>
      <c r="DI51" s="295"/>
      <c r="DJ51" s="295"/>
      <c r="DK51" s="295"/>
      <c r="DL51" s="295"/>
      <c r="DM51" s="295"/>
      <c r="DN51" s="295"/>
      <c r="DO51" s="295"/>
      <c r="DP51" s="295"/>
      <c r="DQ51" s="295"/>
      <c r="DR51" s="295"/>
      <c r="DS51" s="295"/>
      <c r="DT51" s="295"/>
      <c r="DU51" s="295"/>
      <c r="DV51" s="295"/>
      <c r="DW51" s="295"/>
      <c r="DX51" s="295"/>
      <c r="DY51" s="295"/>
      <c r="DZ51" s="295"/>
      <c r="EA51" s="295"/>
      <c r="EB51" s="295"/>
      <c r="EC51" s="295"/>
      <c r="ED51" s="295"/>
      <c r="EE51" s="295"/>
      <c r="EF51" s="295"/>
      <c r="EG51" s="295"/>
      <c r="EH51" s="295"/>
      <c r="EI51" s="295"/>
      <c r="EJ51" s="295"/>
      <c r="EK51" s="295"/>
      <c r="EL51" s="295"/>
      <c r="EM51" s="295"/>
    </row>
    <row r="52" spans="2:143" ht="24" customHeight="1">
      <c r="B52" s="1791"/>
      <c r="C52" s="1781" t="s">
        <v>129</v>
      </c>
      <c r="D52" s="1781"/>
      <c r="E52" s="1781"/>
      <c r="F52" s="1781"/>
      <c r="G52" s="1781"/>
      <c r="H52" s="1781"/>
      <c r="I52" s="1781"/>
      <c r="J52" s="1781"/>
      <c r="K52" s="339">
        <f>IFERROR(VLOOKUP(C52,$E$83:$Q$89,2,0),"")</f>
        <v>6</v>
      </c>
      <c r="L52" s="1782">
        <v>2</v>
      </c>
      <c r="M52" s="1783"/>
      <c r="N52" s="1810" t="s">
        <v>787</v>
      </c>
      <c r="O52" s="1811"/>
      <c r="P52" s="1811"/>
      <c r="Q52" s="1811"/>
      <c r="R52" s="1812"/>
      <c r="S52" s="1813"/>
      <c r="T52" s="1782"/>
      <c r="U52" s="1783"/>
      <c r="V52" s="340" t="s">
        <v>846</v>
      </c>
      <c r="W52" s="341" t="s">
        <v>773</v>
      </c>
      <c r="X52" s="341" t="s">
        <v>845</v>
      </c>
      <c r="Y52" s="341" t="s">
        <v>789</v>
      </c>
      <c r="Z52" s="341" t="s">
        <v>789</v>
      </c>
      <c r="AA52" s="342" t="s">
        <v>849</v>
      </c>
      <c r="AB52" s="1708"/>
      <c r="AC52" s="1701"/>
      <c r="AD52" s="1701"/>
      <c r="AE52" s="1701"/>
      <c r="AF52" s="1701"/>
      <c r="AG52" s="1701"/>
      <c r="AH52" s="1701"/>
      <c r="AI52" s="1701"/>
      <c r="AJ52" s="1701"/>
      <c r="AK52" s="1701"/>
      <c r="AL52" s="1701"/>
      <c r="AM52" s="1701"/>
      <c r="AN52" s="1701"/>
      <c r="AO52" s="1701"/>
      <c r="AP52" s="1701"/>
      <c r="AQ52" s="1701"/>
      <c r="AR52" s="1701"/>
      <c r="AS52" s="1701"/>
      <c r="AT52" s="1701"/>
      <c r="AU52" s="1701"/>
      <c r="AV52" s="1701" t="s">
        <v>309</v>
      </c>
      <c r="AW52" s="1701"/>
      <c r="AX52" s="1701" t="s">
        <v>309</v>
      </c>
      <c r="AY52" s="1701"/>
      <c r="AZ52" s="1701" t="s">
        <v>309</v>
      </c>
      <c r="BA52" s="1701"/>
      <c r="BB52" s="1701" t="s">
        <v>309</v>
      </c>
      <c r="BC52" s="1701"/>
      <c r="BD52" s="1701" t="s">
        <v>309</v>
      </c>
      <c r="BE52" s="1701"/>
      <c r="BF52" s="1701" t="s">
        <v>309</v>
      </c>
      <c r="BG52" s="1701"/>
      <c r="BH52" s="1701" t="s">
        <v>309</v>
      </c>
      <c r="BI52" s="1701"/>
      <c r="BJ52" s="1779"/>
      <c r="BK52" s="1780"/>
      <c r="BL52" s="1788" t="s">
        <v>790</v>
      </c>
      <c r="BM52" s="1771"/>
      <c r="BN52" s="1771" t="s">
        <v>316</v>
      </c>
      <c r="BO52" s="1771"/>
      <c r="BP52" s="1778"/>
      <c r="BQ52" s="1778"/>
      <c r="BR52" s="1685" t="s">
        <v>317</v>
      </c>
      <c r="BS52" s="1685"/>
      <c r="BT52" s="1685" t="s">
        <v>318</v>
      </c>
      <c r="BU52" s="1685"/>
      <c r="BV52" s="1778"/>
      <c r="BW52" s="1778"/>
      <c r="BX52" s="1771"/>
      <c r="BY52" s="1771"/>
      <c r="BZ52" s="1771"/>
      <c r="CA52" s="1771"/>
      <c r="CB52" s="1771"/>
      <c r="CC52" s="1771"/>
      <c r="CD52" s="1771"/>
      <c r="CE52" s="1771"/>
      <c r="CF52" s="1771"/>
      <c r="CG52" s="1771"/>
      <c r="CH52" s="1771"/>
      <c r="CI52" s="1772"/>
      <c r="CJ52" s="1770" t="s">
        <v>310</v>
      </c>
      <c r="CK52" s="1758"/>
      <c r="CL52" s="1758" t="s">
        <v>843</v>
      </c>
      <c r="CM52" s="1758"/>
      <c r="CN52" s="1758" t="s">
        <v>312</v>
      </c>
      <c r="CO52" s="1758"/>
      <c r="CP52" s="1758" t="s">
        <v>313</v>
      </c>
      <c r="CQ52" s="1758"/>
      <c r="CR52" s="1758" t="s">
        <v>314</v>
      </c>
      <c r="CS52" s="1758"/>
      <c r="CT52" s="1758"/>
      <c r="CU52" s="1758"/>
      <c r="CV52" s="1758"/>
      <c r="CW52" s="1759"/>
    </row>
    <row r="53" spans="2:143" s="11" customFormat="1" ht="23.25" customHeight="1">
      <c r="B53" s="1791">
        <v>2</v>
      </c>
      <c r="C53" s="1781" t="s">
        <v>105</v>
      </c>
      <c r="D53" s="1781"/>
      <c r="E53" s="1781"/>
      <c r="F53" s="1781"/>
      <c r="G53" s="1781"/>
      <c r="H53" s="1781"/>
      <c r="I53" s="1781"/>
      <c r="J53" s="1781"/>
      <c r="K53" s="339">
        <f>IFERROR(VLOOKUP(C53,$E$83:$Q$89,2,0),"")</f>
        <v>1</v>
      </c>
      <c r="L53" s="1792" t="s">
        <v>57</v>
      </c>
      <c r="M53" s="1787"/>
      <c r="N53" s="1784" t="s">
        <v>761</v>
      </c>
      <c r="O53" s="1785"/>
      <c r="P53" s="1793">
        <v>2</v>
      </c>
      <c r="Q53" s="1793"/>
      <c r="R53" s="1790">
        <v>7</v>
      </c>
      <c r="S53" s="1790"/>
      <c r="T53" s="1789"/>
      <c r="U53" s="1790"/>
      <c r="V53" s="340" t="s">
        <v>876</v>
      </c>
      <c r="W53" s="341" t="s">
        <v>876</v>
      </c>
      <c r="X53" s="341" t="s">
        <v>764</v>
      </c>
      <c r="Y53" s="341" t="s">
        <v>766</v>
      </c>
      <c r="Z53" s="341" t="s">
        <v>849</v>
      </c>
      <c r="AA53" s="342" t="s">
        <v>766</v>
      </c>
      <c r="AB53" s="1708" t="s">
        <v>807</v>
      </c>
      <c r="AC53" s="1701"/>
      <c r="AD53" s="1701" t="s">
        <v>804</v>
      </c>
      <c r="AE53" s="1701"/>
      <c r="AF53" s="1701" t="s">
        <v>55</v>
      </c>
      <c r="AG53" s="1701"/>
      <c r="AH53" s="1701" t="s">
        <v>768</v>
      </c>
      <c r="AI53" s="1701"/>
      <c r="AJ53" s="1701" t="s">
        <v>56</v>
      </c>
      <c r="AK53" s="1701"/>
      <c r="AL53" s="1701" t="s">
        <v>307</v>
      </c>
      <c r="AM53" s="1701"/>
      <c r="AN53" s="1701" t="s">
        <v>769</v>
      </c>
      <c r="AO53" s="1701"/>
      <c r="AP53" s="1701" t="s">
        <v>345</v>
      </c>
      <c r="AQ53" s="1701"/>
      <c r="AR53" s="1701" t="s">
        <v>854</v>
      </c>
      <c r="AS53" s="1701"/>
      <c r="AT53" s="1701" t="s">
        <v>308</v>
      </c>
      <c r="AU53" s="1701"/>
      <c r="AV53" s="1701" t="s">
        <v>920</v>
      </c>
      <c r="AW53" s="1701"/>
      <c r="AX53" s="1701" t="s">
        <v>309</v>
      </c>
      <c r="AY53" s="1701"/>
      <c r="AZ53" s="1701" t="s">
        <v>309</v>
      </c>
      <c r="BA53" s="1701"/>
      <c r="BB53" s="1701" t="s">
        <v>309</v>
      </c>
      <c r="BC53" s="1701"/>
      <c r="BD53" s="1701" t="s">
        <v>309</v>
      </c>
      <c r="BE53" s="1701"/>
      <c r="BF53" s="1701" t="s">
        <v>309</v>
      </c>
      <c r="BG53" s="1701"/>
      <c r="BH53" s="1701" t="s">
        <v>309</v>
      </c>
      <c r="BI53" s="1701"/>
      <c r="BJ53" s="1779"/>
      <c r="BK53" s="1780"/>
      <c r="BL53" s="343">
        <v>0</v>
      </c>
      <c r="BM53" s="344">
        <v>5</v>
      </c>
      <c r="BN53" s="344">
        <v>3</v>
      </c>
      <c r="BO53" s="275" t="s">
        <v>921</v>
      </c>
      <c r="BP53" s="344">
        <v>0</v>
      </c>
      <c r="BQ53" s="344">
        <v>0</v>
      </c>
      <c r="BR53" s="344">
        <v>1</v>
      </c>
      <c r="BS53" s="345">
        <v>8</v>
      </c>
      <c r="BT53" s="1788" t="s">
        <v>770</v>
      </c>
      <c r="BU53" s="1771"/>
      <c r="BV53" s="1771" t="s">
        <v>771</v>
      </c>
      <c r="BW53" s="1771"/>
      <c r="BX53" s="1771" t="s">
        <v>772</v>
      </c>
      <c r="BY53" s="1771"/>
      <c r="BZ53" s="1778" t="s">
        <v>321</v>
      </c>
      <c r="CA53" s="1771"/>
      <c r="CB53" s="1771"/>
      <c r="CC53" s="1771"/>
      <c r="CD53" s="1771"/>
      <c r="CE53" s="1771"/>
      <c r="CF53" s="1778"/>
      <c r="CG53" s="1771"/>
      <c r="CH53" s="1771"/>
      <c r="CI53" s="1772"/>
      <c r="CJ53" s="1770" t="s">
        <v>312</v>
      </c>
      <c r="CK53" s="1758"/>
      <c r="CL53" s="1758" t="s">
        <v>313</v>
      </c>
      <c r="CM53" s="1758"/>
      <c r="CN53" s="1758" t="s">
        <v>314</v>
      </c>
      <c r="CO53" s="1758"/>
      <c r="CP53" s="1758"/>
      <c r="CQ53" s="1758"/>
      <c r="CR53" s="1758"/>
      <c r="CS53" s="1758"/>
      <c r="CT53" s="1758"/>
      <c r="CU53" s="1758"/>
      <c r="CV53" s="1758"/>
      <c r="CW53" s="1759"/>
      <c r="CX53" s="295"/>
      <c r="CY53" s="295"/>
      <c r="CZ53" s="295"/>
      <c r="DA53" s="295"/>
      <c r="DB53" s="295"/>
      <c r="DC53" s="295"/>
      <c r="DD53" s="295"/>
      <c r="DE53" s="295"/>
      <c r="DF53" s="295"/>
      <c r="DG53" s="295"/>
      <c r="DH53" s="295"/>
      <c r="DI53" s="295"/>
      <c r="DJ53" s="295"/>
      <c r="DK53" s="295"/>
      <c r="DL53" s="295"/>
      <c r="DM53" s="295"/>
      <c r="DN53" s="295"/>
      <c r="DO53" s="295"/>
      <c r="DP53" s="295"/>
      <c r="DQ53" s="295"/>
      <c r="DR53" s="295"/>
      <c r="DS53" s="295"/>
      <c r="DT53" s="295"/>
      <c r="DU53" s="295"/>
      <c r="DV53" s="295"/>
      <c r="DW53" s="295"/>
      <c r="DX53" s="295"/>
      <c r="DY53" s="295"/>
      <c r="DZ53" s="295"/>
      <c r="EA53" s="295"/>
      <c r="EB53" s="295"/>
      <c r="EC53" s="295"/>
      <c r="ED53" s="295"/>
      <c r="EE53" s="295"/>
      <c r="EF53" s="295"/>
      <c r="EG53" s="295"/>
      <c r="EH53" s="295"/>
      <c r="EI53" s="295"/>
      <c r="EJ53" s="295"/>
      <c r="EK53" s="295"/>
      <c r="EL53" s="295"/>
      <c r="EM53" s="295"/>
    </row>
    <row r="54" spans="2:143" ht="24" customHeight="1">
      <c r="B54" s="1791"/>
      <c r="C54" s="1781" t="s">
        <v>106</v>
      </c>
      <c r="D54" s="1781"/>
      <c r="E54" s="1781"/>
      <c r="F54" s="1781"/>
      <c r="G54" s="1781"/>
      <c r="H54" s="1781"/>
      <c r="I54" s="1781"/>
      <c r="J54" s="1781"/>
      <c r="K54" s="339">
        <f t="shared" ref="K54:K70" si="2">IFERROR(VLOOKUP(C54,$E$83:$Q$89,2,0),"")</f>
        <v>2</v>
      </c>
      <c r="L54" s="1782"/>
      <c r="M54" s="1783"/>
      <c r="N54" s="1784">
        <v>3</v>
      </c>
      <c r="O54" s="1785"/>
      <c r="P54" s="1785">
        <v>0</v>
      </c>
      <c r="Q54" s="1785"/>
      <c r="R54" s="1786"/>
      <c r="S54" s="1787"/>
      <c r="T54" s="1782"/>
      <c r="U54" s="1783"/>
      <c r="V54" s="340" t="s">
        <v>774</v>
      </c>
      <c r="W54" s="341" t="s">
        <v>773</v>
      </c>
      <c r="X54" s="341" t="s">
        <v>773</v>
      </c>
      <c r="Y54" s="341" t="s">
        <v>763</v>
      </c>
      <c r="Z54" s="341" t="s">
        <v>789</v>
      </c>
      <c r="AA54" s="342" t="s">
        <v>789</v>
      </c>
      <c r="AB54" s="1708"/>
      <c r="AC54" s="1701"/>
      <c r="AD54" s="1701"/>
      <c r="AE54" s="1701"/>
      <c r="AF54" s="1701"/>
      <c r="AG54" s="1701"/>
      <c r="AH54" s="1701"/>
      <c r="AI54" s="1701"/>
      <c r="AJ54" s="1701"/>
      <c r="AK54" s="1701"/>
      <c r="AL54" s="1701"/>
      <c r="AM54" s="1701"/>
      <c r="AN54" s="1701"/>
      <c r="AO54" s="1701"/>
      <c r="AP54" s="1701"/>
      <c r="AQ54" s="1701"/>
      <c r="AR54" s="1701"/>
      <c r="AS54" s="1701"/>
      <c r="AT54" s="1701"/>
      <c r="AU54" s="1701"/>
      <c r="AV54" s="1701" t="s">
        <v>309</v>
      </c>
      <c r="AW54" s="1701"/>
      <c r="AX54" s="1701" t="s">
        <v>309</v>
      </c>
      <c r="AY54" s="1701"/>
      <c r="AZ54" s="1701" t="s">
        <v>309</v>
      </c>
      <c r="BA54" s="1701"/>
      <c r="BB54" s="1701" t="s">
        <v>309</v>
      </c>
      <c r="BC54" s="1701"/>
      <c r="BD54" s="1701" t="s">
        <v>309</v>
      </c>
      <c r="BE54" s="1701"/>
      <c r="BF54" s="1701" t="s">
        <v>309</v>
      </c>
      <c r="BG54" s="1701"/>
      <c r="BH54" s="1701" t="s">
        <v>309</v>
      </c>
      <c r="BI54" s="1701"/>
      <c r="BJ54" s="1779"/>
      <c r="BK54" s="1780"/>
      <c r="BL54" s="1773" t="s">
        <v>325</v>
      </c>
      <c r="BM54" s="1774"/>
      <c r="BN54" s="1775" t="s">
        <v>776</v>
      </c>
      <c r="BO54" s="1774"/>
      <c r="BP54" s="1776"/>
      <c r="BQ54" s="1777"/>
      <c r="BR54" s="1771" t="s">
        <v>315</v>
      </c>
      <c r="BS54" s="1771"/>
      <c r="BT54" s="1771" t="s">
        <v>777</v>
      </c>
      <c r="BU54" s="1771"/>
      <c r="BV54" s="1778"/>
      <c r="BW54" s="1778"/>
      <c r="BX54" s="1771"/>
      <c r="BY54" s="1771"/>
      <c r="BZ54" s="1771"/>
      <c r="CA54" s="1771"/>
      <c r="CB54" s="1771"/>
      <c r="CC54" s="1771"/>
      <c r="CD54" s="1771"/>
      <c r="CE54" s="1771"/>
      <c r="CF54" s="1771"/>
      <c r="CG54" s="1771"/>
      <c r="CH54" s="1771"/>
      <c r="CI54" s="1772"/>
      <c r="CJ54" s="1770" t="s">
        <v>310</v>
      </c>
      <c r="CK54" s="1758"/>
      <c r="CL54" s="1758" t="s">
        <v>843</v>
      </c>
      <c r="CM54" s="1758"/>
      <c r="CN54" s="1758" t="s">
        <v>312</v>
      </c>
      <c r="CO54" s="1758"/>
      <c r="CP54" s="1758" t="s">
        <v>313</v>
      </c>
      <c r="CQ54" s="1758"/>
      <c r="CR54" s="1758" t="s">
        <v>314</v>
      </c>
      <c r="CS54" s="1758"/>
      <c r="CT54" s="1758"/>
      <c r="CU54" s="1758"/>
      <c r="CV54" s="1758"/>
      <c r="CW54" s="1759"/>
    </row>
    <row r="55" spans="2:143" s="11" customFormat="1" ht="23.25" customHeight="1">
      <c r="B55" s="1791">
        <v>3</v>
      </c>
      <c r="C55" s="1781" t="s">
        <v>105</v>
      </c>
      <c r="D55" s="1781"/>
      <c r="E55" s="1781"/>
      <c r="F55" s="1781"/>
      <c r="G55" s="1781"/>
      <c r="H55" s="1781"/>
      <c r="I55" s="1781"/>
      <c r="J55" s="1781"/>
      <c r="K55" s="339">
        <f t="shared" si="2"/>
        <v>1</v>
      </c>
      <c r="L55" s="1792" t="s">
        <v>366</v>
      </c>
      <c r="M55" s="1787"/>
      <c r="N55" s="1784" t="s">
        <v>791</v>
      </c>
      <c r="O55" s="1785"/>
      <c r="P55" s="1793">
        <v>2</v>
      </c>
      <c r="Q55" s="1793"/>
      <c r="R55" s="1790">
        <v>8</v>
      </c>
      <c r="S55" s="1790"/>
      <c r="T55" s="1789" t="s">
        <v>60</v>
      </c>
      <c r="U55" s="1790"/>
      <c r="V55" s="340" t="s">
        <v>845</v>
      </c>
      <c r="W55" s="341" t="s">
        <v>844</v>
      </c>
      <c r="X55" s="341" t="s">
        <v>793</v>
      </c>
      <c r="Y55" s="341" t="s">
        <v>780</v>
      </c>
      <c r="Z55" s="341" t="s">
        <v>766</v>
      </c>
      <c r="AA55" s="342" t="s">
        <v>766</v>
      </c>
      <c r="AB55" s="1708" t="s">
        <v>854</v>
      </c>
      <c r="AC55" s="1701"/>
      <c r="AD55" s="1701" t="s">
        <v>795</v>
      </c>
      <c r="AE55" s="1701"/>
      <c r="AF55" s="1701" t="s">
        <v>922</v>
      </c>
      <c r="AG55" s="1701"/>
      <c r="AH55" s="1701" t="s">
        <v>767</v>
      </c>
      <c r="AI55" s="1701"/>
      <c r="AJ55" s="1701" t="s">
        <v>804</v>
      </c>
      <c r="AK55" s="1701"/>
      <c r="AL55" s="1701" t="s">
        <v>56</v>
      </c>
      <c r="AM55" s="1701"/>
      <c r="AN55" s="1701" t="s">
        <v>307</v>
      </c>
      <c r="AO55" s="1701"/>
      <c r="AP55" s="1701" t="s">
        <v>769</v>
      </c>
      <c r="AQ55" s="1701"/>
      <c r="AR55" s="1701" t="s">
        <v>345</v>
      </c>
      <c r="AS55" s="1701"/>
      <c r="AT55" s="1701"/>
      <c r="AU55" s="1701"/>
      <c r="AV55" s="1701" t="s">
        <v>309</v>
      </c>
      <c r="AW55" s="1701"/>
      <c r="AX55" s="1701" t="s">
        <v>309</v>
      </c>
      <c r="AY55" s="1701"/>
      <c r="AZ55" s="1701" t="s">
        <v>309</v>
      </c>
      <c r="BA55" s="1701"/>
      <c r="BB55" s="1701" t="s">
        <v>309</v>
      </c>
      <c r="BC55" s="1701"/>
      <c r="BD55" s="1701" t="s">
        <v>309</v>
      </c>
      <c r="BE55" s="1701"/>
      <c r="BF55" s="1701" t="s">
        <v>309</v>
      </c>
      <c r="BG55" s="1701"/>
      <c r="BH55" s="1701" t="s">
        <v>309</v>
      </c>
      <c r="BI55" s="1701"/>
      <c r="BJ55" s="1779"/>
      <c r="BK55" s="1780"/>
      <c r="BL55" s="343">
        <v>0</v>
      </c>
      <c r="BM55" s="344">
        <v>6</v>
      </c>
      <c r="BN55" s="344">
        <v>6</v>
      </c>
      <c r="BO55" s="275" t="s">
        <v>921</v>
      </c>
      <c r="BP55" s="344">
        <v>0</v>
      </c>
      <c r="BQ55" s="344">
        <v>0</v>
      </c>
      <c r="BR55" s="344">
        <v>4</v>
      </c>
      <c r="BS55" s="345">
        <v>2</v>
      </c>
      <c r="BT55" s="1788" t="s">
        <v>797</v>
      </c>
      <c r="BU55" s="1771"/>
      <c r="BV55" s="1771" t="s">
        <v>798</v>
      </c>
      <c r="BW55" s="1771"/>
      <c r="BX55" s="1771" t="s">
        <v>321</v>
      </c>
      <c r="BY55" s="1771"/>
      <c r="BZ55" s="1778"/>
      <c r="CA55" s="1771"/>
      <c r="CB55" s="1771"/>
      <c r="CC55" s="1771"/>
      <c r="CD55" s="1771"/>
      <c r="CE55" s="1771"/>
      <c r="CF55" s="1778"/>
      <c r="CG55" s="1771"/>
      <c r="CH55" s="1771"/>
      <c r="CI55" s="1772"/>
      <c r="CJ55" s="1770" t="s">
        <v>310</v>
      </c>
      <c r="CK55" s="1758"/>
      <c r="CL55" s="1758" t="s">
        <v>843</v>
      </c>
      <c r="CM55" s="1758"/>
      <c r="CN55" s="1758" t="s">
        <v>312</v>
      </c>
      <c r="CO55" s="1758"/>
      <c r="CP55" s="1758" t="s">
        <v>313</v>
      </c>
      <c r="CQ55" s="1758"/>
      <c r="CR55" s="1758" t="s">
        <v>314</v>
      </c>
      <c r="CS55" s="1758"/>
      <c r="CT55" s="1758"/>
      <c r="CU55" s="1758"/>
      <c r="CV55" s="1758"/>
      <c r="CW55" s="1759"/>
      <c r="CX55" s="295"/>
      <c r="CY55" s="295"/>
      <c r="CZ55" s="295"/>
      <c r="DA55" s="295"/>
      <c r="DB55" s="295"/>
      <c r="DC55" s="295"/>
      <c r="DD55" s="295"/>
      <c r="DE55" s="295"/>
      <c r="DF55" s="295"/>
      <c r="DG55" s="295"/>
      <c r="DH55" s="295"/>
      <c r="DI55" s="295"/>
      <c r="DJ55" s="295"/>
      <c r="DK55" s="295"/>
      <c r="DL55" s="295"/>
      <c r="DM55" s="295"/>
      <c r="DN55" s="295"/>
      <c r="DO55" s="295"/>
      <c r="DP55" s="295"/>
      <c r="DQ55" s="295"/>
      <c r="DR55" s="295"/>
      <c r="DS55" s="295"/>
      <c r="DT55" s="295"/>
      <c r="DU55" s="295"/>
      <c r="DV55" s="295"/>
      <c r="DW55" s="295"/>
      <c r="DX55" s="295"/>
      <c r="DY55" s="295"/>
      <c r="DZ55" s="295"/>
      <c r="EA55" s="295"/>
      <c r="EB55" s="295"/>
      <c r="EC55" s="295"/>
      <c r="ED55" s="295"/>
      <c r="EE55" s="295"/>
      <c r="EF55" s="295"/>
      <c r="EG55" s="295"/>
      <c r="EH55" s="295"/>
      <c r="EI55" s="295"/>
      <c r="EJ55" s="295"/>
      <c r="EK55" s="295"/>
      <c r="EL55" s="295"/>
      <c r="EM55" s="295"/>
    </row>
    <row r="56" spans="2:143" ht="24" customHeight="1">
      <c r="B56" s="1791"/>
      <c r="C56" s="1781"/>
      <c r="D56" s="1781"/>
      <c r="E56" s="1781"/>
      <c r="F56" s="1781"/>
      <c r="G56" s="1781"/>
      <c r="H56" s="1781"/>
      <c r="I56" s="1781"/>
      <c r="J56" s="1781"/>
      <c r="K56" s="339" t="str">
        <f t="shared" si="2"/>
        <v/>
      </c>
      <c r="L56" s="1782"/>
      <c r="M56" s="1783"/>
      <c r="N56" s="1784"/>
      <c r="O56" s="1785"/>
      <c r="P56" s="1785"/>
      <c r="Q56" s="1785"/>
      <c r="R56" s="1786"/>
      <c r="S56" s="1787"/>
      <c r="T56" s="1782"/>
      <c r="U56" s="1783"/>
      <c r="V56" s="340"/>
      <c r="W56" s="341"/>
      <c r="X56" s="341"/>
      <c r="Y56" s="341"/>
      <c r="Z56" s="341"/>
      <c r="AA56" s="342"/>
      <c r="AB56" s="1708"/>
      <c r="AC56" s="1701"/>
      <c r="AD56" s="1701"/>
      <c r="AE56" s="1701"/>
      <c r="AF56" s="1701"/>
      <c r="AG56" s="1701"/>
      <c r="AH56" s="1701"/>
      <c r="AI56" s="1701"/>
      <c r="AJ56" s="1701"/>
      <c r="AK56" s="1701"/>
      <c r="AL56" s="1701"/>
      <c r="AM56" s="1701"/>
      <c r="AN56" s="1701"/>
      <c r="AO56" s="1701"/>
      <c r="AP56" s="1701"/>
      <c r="AQ56" s="1701"/>
      <c r="AR56" s="1701"/>
      <c r="AS56" s="1701"/>
      <c r="AT56" s="1701"/>
      <c r="AU56" s="1701"/>
      <c r="AV56" s="1701" t="s">
        <v>309</v>
      </c>
      <c r="AW56" s="1701"/>
      <c r="AX56" s="1701" t="s">
        <v>309</v>
      </c>
      <c r="AY56" s="1701"/>
      <c r="AZ56" s="1701" t="s">
        <v>309</v>
      </c>
      <c r="BA56" s="1701"/>
      <c r="BB56" s="1701" t="s">
        <v>309</v>
      </c>
      <c r="BC56" s="1701"/>
      <c r="BD56" s="1701" t="s">
        <v>309</v>
      </c>
      <c r="BE56" s="1701"/>
      <c r="BF56" s="1701" t="s">
        <v>309</v>
      </c>
      <c r="BG56" s="1701"/>
      <c r="BH56" s="1701" t="s">
        <v>309</v>
      </c>
      <c r="BI56" s="1701"/>
      <c r="BJ56" s="1779"/>
      <c r="BK56" s="1780"/>
      <c r="BL56" s="1788" t="s">
        <v>790</v>
      </c>
      <c r="BM56" s="1771"/>
      <c r="BN56" s="1771" t="s">
        <v>316</v>
      </c>
      <c r="BO56" s="1771"/>
      <c r="BP56" s="1778"/>
      <c r="BQ56" s="1778"/>
      <c r="BR56" s="1685" t="s">
        <v>317</v>
      </c>
      <c r="BS56" s="1685"/>
      <c r="BT56" s="1685" t="s">
        <v>318</v>
      </c>
      <c r="BU56" s="1685"/>
      <c r="BV56" s="1778"/>
      <c r="BW56" s="1778"/>
      <c r="BX56" s="1771"/>
      <c r="BY56" s="1771"/>
      <c r="BZ56" s="1771"/>
      <c r="CA56" s="1771"/>
      <c r="CB56" s="1771"/>
      <c r="CC56" s="1771"/>
      <c r="CD56" s="1771"/>
      <c r="CE56" s="1771"/>
      <c r="CF56" s="1771"/>
      <c r="CG56" s="1771"/>
      <c r="CH56" s="1771"/>
      <c r="CI56" s="1772"/>
      <c r="CJ56" s="1770" t="s">
        <v>312</v>
      </c>
      <c r="CK56" s="1758"/>
      <c r="CL56" s="1758" t="s">
        <v>313</v>
      </c>
      <c r="CM56" s="1758"/>
      <c r="CN56" s="1758" t="s">
        <v>314</v>
      </c>
      <c r="CO56" s="1758"/>
      <c r="CP56" s="1758"/>
      <c r="CQ56" s="1758"/>
      <c r="CR56" s="1758"/>
      <c r="CS56" s="1758"/>
      <c r="CT56" s="1758"/>
      <c r="CU56" s="1758"/>
      <c r="CV56" s="1758"/>
      <c r="CW56" s="1759"/>
    </row>
    <row r="57" spans="2:143" s="11" customFormat="1" ht="23.25" customHeight="1">
      <c r="B57" s="1791">
        <v>4</v>
      </c>
      <c r="C57" s="1795" t="s">
        <v>109</v>
      </c>
      <c r="D57" s="1796"/>
      <c r="E57" s="1796"/>
      <c r="F57" s="1796"/>
      <c r="G57" s="1796"/>
      <c r="H57" s="1796"/>
      <c r="I57" s="1796"/>
      <c r="J57" s="1797"/>
      <c r="K57" s="339">
        <f t="shared" si="2"/>
        <v>3</v>
      </c>
      <c r="L57" s="1792"/>
      <c r="M57" s="1787"/>
      <c r="N57" s="1792" t="s">
        <v>56</v>
      </c>
      <c r="O57" s="1798"/>
      <c r="P57" s="1799">
        <v>2</v>
      </c>
      <c r="Q57" s="1800"/>
      <c r="R57" s="1799">
        <v>7</v>
      </c>
      <c r="S57" s="1794"/>
      <c r="T57" s="1789"/>
      <c r="U57" s="1794"/>
      <c r="V57" s="340" t="s">
        <v>773</v>
      </c>
      <c r="W57" s="341" t="s">
        <v>773</v>
      </c>
      <c r="X57" s="341" t="s">
        <v>923</v>
      </c>
      <c r="Y57" s="341" t="s">
        <v>849</v>
      </c>
      <c r="Z57" s="341" t="s">
        <v>849</v>
      </c>
      <c r="AA57" s="342" t="s">
        <v>849</v>
      </c>
      <c r="AB57" s="1701" t="s">
        <v>851</v>
      </c>
      <c r="AC57" s="1701"/>
      <c r="AD57" s="1701" t="s">
        <v>851</v>
      </c>
      <c r="AE57" s="1701"/>
      <c r="AF57" s="1701" t="s">
        <v>852</v>
      </c>
      <c r="AG57" s="1701"/>
      <c r="AH57" s="1701" t="s">
        <v>808</v>
      </c>
      <c r="AI57" s="1701"/>
      <c r="AJ57" s="1701" t="s">
        <v>924</v>
      </c>
      <c r="AK57" s="1701"/>
      <c r="AL57" s="1701" t="s">
        <v>925</v>
      </c>
      <c r="AM57" s="1701"/>
      <c r="AN57" s="1701" t="s">
        <v>926</v>
      </c>
      <c r="AO57" s="1701"/>
      <c r="AP57" s="1701" t="s">
        <v>808</v>
      </c>
      <c r="AQ57" s="1701"/>
      <c r="AR57" s="1701" t="s">
        <v>853</v>
      </c>
      <c r="AS57" s="1701"/>
      <c r="AT57" s="1701" t="s">
        <v>927</v>
      </c>
      <c r="AU57" s="1701"/>
      <c r="AV57" s="1701" t="s">
        <v>308</v>
      </c>
      <c r="AW57" s="1701"/>
      <c r="AX57" s="1701" t="s">
        <v>848</v>
      </c>
      <c r="AY57" s="1701"/>
      <c r="AZ57" s="1701" t="s">
        <v>309</v>
      </c>
      <c r="BA57" s="1701"/>
      <c r="BB57" s="1701" t="s">
        <v>309</v>
      </c>
      <c r="BC57" s="1701"/>
      <c r="BD57" s="1701" t="s">
        <v>309</v>
      </c>
      <c r="BE57" s="1701"/>
      <c r="BF57" s="1701" t="s">
        <v>309</v>
      </c>
      <c r="BG57" s="1701"/>
      <c r="BH57" s="1701" t="s">
        <v>309</v>
      </c>
      <c r="BI57" s="1701"/>
      <c r="BJ57" s="1779"/>
      <c r="BK57" s="1780"/>
      <c r="BL57" s="343">
        <v>1</v>
      </c>
      <c r="BM57" s="344">
        <v>3</v>
      </c>
      <c r="BN57" s="344">
        <v>0</v>
      </c>
      <c r="BO57" s="275" t="s">
        <v>855</v>
      </c>
      <c r="BP57" s="344">
        <v>0</v>
      </c>
      <c r="BQ57" s="344">
        <v>0</v>
      </c>
      <c r="BR57" s="344">
        <v>1</v>
      </c>
      <c r="BS57" s="345">
        <v>5</v>
      </c>
      <c r="BT57" s="1788" t="s">
        <v>831</v>
      </c>
      <c r="BU57" s="1771"/>
      <c r="BV57" s="1771" t="s">
        <v>832</v>
      </c>
      <c r="BW57" s="1771"/>
      <c r="BX57" s="1771" t="s">
        <v>834</v>
      </c>
      <c r="BY57" s="1771"/>
      <c r="BZ57" s="1778"/>
      <c r="CA57" s="1771"/>
      <c r="CB57" s="1771"/>
      <c r="CC57" s="1771"/>
      <c r="CD57" s="1771"/>
      <c r="CE57" s="1771"/>
      <c r="CF57" s="1778"/>
      <c r="CG57" s="1771"/>
      <c r="CH57" s="1771"/>
      <c r="CI57" s="1772"/>
      <c r="CJ57" s="1770" t="s">
        <v>312</v>
      </c>
      <c r="CK57" s="1758"/>
      <c r="CL57" s="1758" t="s">
        <v>313</v>
      </c>
      <c r="CM57" s="1758"/>
      <c r="CN57" s="1758" t="s">
        <v>314</v>
      </c>
      <c r="CO57" s="1758"/>
      <c r="CP57" s="1758"/>
      <c r="CQ57" s="1758"/>
      <c r="CR57" s="1758"/>
      <c r="CS57" s="1758"/>
      <c r="CT57" s="1758"/>
      <c r="CU57" s="1758"/>
      <c r="CV57" s="1758"/>
      <c r="CW57" s="1759"/>
      <c r="CX57" s="295"/>
      <c r="CY57" s="295"/>
      <c r="CZ57" s="295"/>
      <c r="DA57" s="295"/>
      <c r="DB57" s="295"/>
      <c r="DC57" s="295"/>
      <c r="DD57" s="295"/>
      <c r="DE57" s="295"/>
      <c r="DF57" s="295"/>
      <c r="DG57" s="295"/>
      <c r="DH57" s="295"/>
      <c r="DI57" s="295"/>
      <c r="DJ57" s="295"/>
      <c r="DK57" s="295"/>
      <c r="DL57" s="295"/>
      <c r="DM57" s="295"/>
      <c r="DN57" s="295"/>
      <c r="DO57" s="295"/>
      <c r="DP57" s="295"/>
      <c r="DQ57" s="295"/>
      <c r="DR57" s="295"/>
      <c r="DS57" s="295"/>
      <c r="DT57" s="295"/>
      <c r="DU57" s="295"/>
      <c r="DV57" s="295"/>
      <c r="DW57" s="295"/>
      <c r="DX57" s="295"/>
      <c r="DY57" s="295"/>
      <c r="DZ57" s="295"/>
      <c r="EA57" s="295"/>
      <c r="EB57" s="295"/>
      <c r="EC57" s="295"/>
      <c r="ED57" s="295"/>
      <c r="EE57" s="295"/>
      <c r="EF57" s="295"/>
      <c r="EG57" s="295"/>
      <c r="EH57" s="295"/>
      <c r="EI57" s="295"/>
      <c r="EJ57" s="295"/>
      <c r="EK57" s="295"/>
      <c r="EL57" s="295"/>
      <c r="EM57" s="295"/>
    </row>
    <row r="58" spans="2:143" ht="24" customHeight="1">
      <c r="B58" s="1791"/>
      <c r="C58" s="1781"/>
      <c r="D58" s="1781"/>
      <c r="E58" s="1781"/>
      <c r="F58" s="1781"/>
      <c r="G58" s="1781"/>
      <c r="H58" s="1781"/>
      <c r="I58" s="1781"/>
      <c r="J58" s="1781"/>
      <c r="K58" s="339" t="str">
        <f t="shared" si="2"/>
        <v/>
      </c>
      <c r="L58" s="1782"/>
      <c r="M58" s="1783"/>
      <c r="N58" s="1784"/>
      <c r="O58" s="1785"/>
      <c r="P58" s="1785"/>
      <c r="Q58" s="1785"/>
      <c r="R58" s="1786"/>
      <c r="S58" s="1787"/>
      <c r="T58" s="1782"/>
      <c r="U58" s="1783"/>
      <c r="V58" s="340"/>
      <c r="W58" s="341"/>
      <c r="X58" s="341"/>
      <c r="Y58" s="341"/>
      <c r="Z58" s="341"/>
      <c r="AA58" s="342"/>
      <c r="AB58" s="1708"/>
      <c r="AC58" s="1701"/>
      <c r="AD58" s="1701"/>
      <c r="AE58" s="1701"/>
      <c r="AF58" s="1701"/>
      <c r="AG58" s="1701"/>
      <c r="AH58" s="1701"/>
      <c r="AI58" s="1701"/>
      <c r="AJ58" s="1701"/>
      <c r="AK58" s="1701"/>
      <c r="AL58" s="1701"/>
      <c r="AM58" s="1701"/>
      <c r="AN58" s="1701"/>
      <c r="AO58" s="1701"/>
      <c r="AP58" s="1701"/>
      <c r="AQ58" s="1701"/>
      <c r="AR58" s="1701"/>
      <c r="AS58" s="1701"/>
      <c r="AT58" s="1701"/>
      <c r="AU58" s="1701"/>
      <c r="AV58" s="1701" t="s">
        <v>309</v>
      </c>
      <c r="AW58" s="1701"/>
      <c r="AX58" s="1701" t="s">
        <v>309</v>
      </c>
      <c r="AY58" s="1701"/>
      <c r="AZ58" s="1701" t="s">
        <v>309</v>
      </c>
      <c r="BA58" s="1701"/>
      <c r="BB58" s="1701" t="s">
        <v>309</v>
      </c>
      <c r="BC58" s="1701"/>
      <c r="BD58" s="1701" t="s">
        <v>309</v>
      </c>
      <c r="BE58" s="1701"/>
      <c r="BF58" s="1701" t="s">
        <v>309</v>
      </c>
      <c r="BG58" s="1701"/>
      <c r="BH58" s="1701" t="s">
        <v>309</v>
      </c>
      <c r="BI58" s="1701"/>
      <c r="BJ58" s="1779"/>
      <c r="BK58" s="1780"/>
      <c r="BL58" s="1773" t="s">
        <v>856</v>
      </c>
      <c r="BM58" s="1774"/>
      <c r="BN58" s="1775" t="s">
        <v>857</v>
      </c>
      <c r="BO58" s="1774"/>
      <c r="BP58" s="1776"/>
      <c r="BQ58" s="1777"/>
      <c r="BR58" s="1771" t="s">
        <v>857</v>
      </c>
      <c r="BS58" s="1771"/>
      <c r="BT58" s="1771" t="s">
        <v>858</v>
      </c>
      <c r="BU58" s="1771"/>
      <c r="BV58" s="1778" t="s">
        <v>339</v>
      </c>
      <c r="BW58" s="1778"/>
      <c r="BX58" s="1771"/>
      <c r="BY58" s="1771"/>
      <c r="BZ58" s="1771"/>
      <c r="CA58" s="1771"/>
      <c r="CB58" s="1771"/>
      <c r="CC58" s="1771"/>
      <c r="CD58" s="1771"/>
      <c r="CE58" s="1771"/>
      <c r="CF58" s="1771"/>
      <c r="CG58" s="1771"/>
      <c r="CH58" s="1771"/>
      <c r="CI58" s="1772"/>
      <c r="CJ58" s="1770" t="s">
        <v>859</v>
      </c>
      <c r="CK58" s="1758"/>
      <c r="CL58" s="1758" t="s">
        <v>860</v>
      </c>
      <c r="CM58" s="1758"/>
      <c r="CN58" s="1758" t="s">
        <v>314</v>
      </c>
      <c r="CO58" s="1758"/>
      <c r="CP58" s="1758"/>
      <c r="CQ58" s="1758"/>
      <c r="CR58" s="1758"/>
      <c r="CS58" s="1758"/>
      <c r="CT58" s="1758"/>
      <c r="CU58" s="1758"/>
      <c r="CV58" s="1758"/>
      <c r="CW58" s="1759"/>
    </row>
    <row r="59" spans="2:143" s="11" customFormat="1" ht="23.25" customHeight="1">
      <c r="B59" s="1791">
        <v>5</v>
      </c>
      <c r="C59" s="1781"/>
      <c r="D59" s="1781"/>
      <c r="E59" s="1781"/>
      <c r="F59" s="1781"/>
      <c r="G59" s="1781"/>
      <c r="H59" s="1781"/>
      <c r="I59" s="1781"/>
      <c r="J59" s="1781"/>
      <c r="K59" s="339" t="str">
        <f t="shared" si="2"/>
        <v/>
      </c>
      <c r="L59" s="1792"/>
      <c r="M59" s="1787"/>
      <c r="N59" s="1784"/>
      <c r="O59" s="1785"/>
      <c r="P59" s="1793"/>
      <c r="Q59" s="1793"/>
      <c r="R59" s="1790"/>
      <c r="S59" s="1790"/>
      <c r="T59" s="1789"/>
      <c r="U59" s="1790"/>
      <c r="V59" s="340"/>
      <c r="W59" s="341"/>
      <c r="X59" s="341"/>
      <c r="Y59" s="341"/>
      <c r="Z59" s="341"/>
      <c r="AA59" s="342"/>
      <c r="AB59" s="1708"/>
      <c r="AC59" s="1701"/>
      <c r="AD59" s="1701"/>
      <c r="AE59" s="1701"/>
      <c r="AF59" s="1701"/>
      <c r="AG59" s="1701"/>
      <c r="AH59" s="1701"/>
      <c r="AI59" s="1701"/>
      <c r="AJ59" s="1701"/>
      <c r="AK59" s="1701"/>
      <c r="AL59" s="1701"/>
      <c r="AM59" s="1701"/>
      <c r="AN59" s="1701"/>
      <c r="AO59" s="1701"/>
      <c r="AP59" s="1701"/>
      <c r="AQ59" s="1701"/>
      <c r="AR59" s="1701"/>
      <c r="AS59" s="1701"/>
      <c r="AT59" s="1701"/>
      <c r="AU59" s="1701"/>
      <c r="AV59" s="1701" t="s">
        <v>309</v>
      </c>
      <c r="AW59" s="1701"/>
      <c r="AX59" s="1701" t="s">
        <v>309</v>
      </c>
      <c r="AY59" s="1701"/>
      <c r="AZ59" s="1701" t="s">
        <v>309</v>
      </c>
      <c r="BA59" s="1701"/>
      <c r="BB59" s="1701" t="s">
        <v>309</v>
      </c>
      <c r="BC59" s="1701"/>
      <c r="BD59" s="1701" t="s">
        <v>309</v>
      </c>
      <c r="BE59" s="1701"/>
      <c r="BF59" s="1701" t="s">
        <v>309</v>
      </c>
      <c r="BG59" s="1701"/>
      <c r="BH59" s="1701" t="s">
        <v>309</v>
      </c>
      <c r="BI59" s="1701"/>
      <c r="BJ59" s="1779"/>
      <c r="BK59" s="1780"/>
      <c r="BL59" s="343"/>
      <c r="BM59" s="344"/>
      <c r="BN59" s="344"/>
      <c r="BO59" s="275" t="s">
        <v>861</v>
      </c>
      <c r="BP59" s="344"/>
      <c r="BQ59" s="344"/>
      <c r="BR59" s="344"/>
      <c r="BS59" s="345"/>
      <c r="BT59" s="1788"/>
      <c r="BU59" s="1771"/>
      <c r="BV59" s="1771"/>
      <c r="BW59" s="1771"/>
      <c r="BX59" s="1771"/>
      <c r="BY59" s="1771"/>
      <c r="BZ59" s="1778"/>
      <c r="CA59" s="1771"/>
      <c r="CB59" s="1771"/>
      <c r="CC59" s="1771"/>
      <c r="CD59" s="1771"/>
      <c r="CE59" s="1771"/>
      <c r="CF59" s="1778"/>
      <c r="CG59" s="1771"/>
      <c r="CH59" s="1771"/>
      <c r="CI59" s="1772"/>
      <c r="CJ59" s="1770"/>
      <c r="CK59" s="1758"/>
      <c r="CL59" s="1758"/>
      <c r="CM59" s="1758"/>
      <c r="CN59" s="1758"/>
      <c r="CO59" s="1758"/>
      <c r="CP59" s="1758"/>
      <c r="CQ59" s="1758"/>
      <c r="CR59" s="1758"/>
      <c r="CS59" s="1758"/>
      <c r="CT59" s="1758"/>
      <c r="CU59" s="1758"/>
      <c r="CV59" s="1758"/>
      <c r="CW59" s="1759"/>
      <c r="CX59" s="295"/>
      <c r="CY59" s="295"/>
      <c r="CZ59" s="295"/>
      <c r="DA59" s="295"/>
      <c r="DB59" s="295"/>
      <c r="DC59" s="295"/>
      <c r="DD59" s="295"/>
      <c r="DE59" s="295"/>
      <c r="DF59" s="295"/>
      <c r="DG59" s="295"/>
      <c r="DH59" s="295"/>
      <c r="DI59" s="295"/>
      <c r="DJ59" s="295"/>
      <c r="DK59" s="295"/>
      <c r="DL59" s="295"/>
      <c r="DM59" s="295"/>
      <c r="DN59" s="295"/>
      <c r="DO59" s="295"/>
      <c r="DP59" s="295"/>
      <c r="DQ59" s="295"/>
      <c r="DR59" s="295"/>
      <c r="DS59" s="295"/>
      <c r="DT59" s="295"/>
      <c r="DU59" s="295"/>
      <c r="DV59" s="295"/>
      <c r="DW59" s="295"/>
      <c r="DX59" s="295"/>
      <c r="DY59" s="295"/>
      <c r="DZ59" s="295"/>
      <c r="EA59" s="295"/>
      <c r="EB59" s="295"/>
      <c r="EC59" s="295"/>
      <c r="ED59" s="295"/>
      <c r="EE59" s="295"/>
      <c r="EF59" s="295"/>
      <c r="EG59" s="295"/>
      <c r="EH59" s="295"/>
      <c r="EI59" s="295"/>
      <c r="EJ59" s="295"/>
      <c r="EK59" s="295"/>
      <c r="EL59" s="295"/>
      <c r="EM59" s="295"/>
    </row>
    <row r="60" spans="2:143" ht="24" customHeight="1">
      <c r="B60" s="1791"/>
      <c r="C60" s="1781"/>
      <c r="D60" s="1781"/>
      <c r="E60" s="1781"/>
      <c r="F60" s="1781"/>
      <c r="G60" s="1781"/>
      <c r="H60" s="1781"/>
      <c r="I60" s="1781"/>
      <c r="J60" s="1781"/>
      <c r="K60" s="339" t="str">
        <f t="shared" si="2"/>
        <v/>
      </c>
      <c r="L60" s="1782"/>
      <c r="M60" s="1783"/>
      <c r="N60" s="1784"/>
      <c r="O60" s="1785"/>
      <c r="P60" s="1785"/>
      <c r="Q60" s="1785"/>
      <c r="R60" s="1786"/>
      <c r="S60" s="1787"/>
      <c r="T60" s="1782"/>
      <c r="U60" s="1783"/>
      <c r="V60" s="340"/>
      <c r="W60" s="341"/>
      <c r="X60" s="341"/>
      <c r="Y60" s="341"/>
      <c r="Z60" s="341"/>
      <c r="AA60" s="342"/>
      <c r="AB60" s="1708"/>
      <c r="AC60" s="1701"/>
      <c r="AD60" s="1701"/>
      <c r="AE60" s="1701"/>
      <c r="AF60" s="1701"/>
      <c r="AG60" s="1701"/>
      <c r="AH60" s="1701"/>
      <c r="AI60" s="1701"/>
      <c r="AJ60" s="1701"/>
      <c r="AK60" s="1701"/>
      <c r="AL60" s="1701"/>
      <c r="AM60" s="1701"/>
      <c r="AN60" s="1701"/>
      <c r="AO60" s="1701"/>
      <c r="AP60" s="1701"/>
      <c r="AQ60" s="1701"/>
      <c r="AR60" s="1701"/>
      <c r="AS60" s="1701"/>
      <c r="AT60" s="1701"/>
      <c r="AU60" s="1701"/>
      <c r="AV60" s="1701" t="s">
        <v>309</v>
      </c>
      <c r="AW60" s="1701"/>
      <c r="AX60" s="1701" t="s">
        <v>309</v>
      </c>
      <c r="AY60" s="1701"/>
      <c r="AZ60" s="1701" t="s">
        <v>309</v>
      </c>
      <c r="BA60" s="1701"/>
      <c r="BB60" s="1701" t="s">
        <v>309</v>
      </c>
      <c r="BC60" s="1701"/>
      <c r="BD60" s="1701" t="s">
        <v>309</v>
      </c>
      <c r="BE60" s="1701"/>
      <c r="BF60" s="1701" t="s">
        <v>309</v>
      </c>
      <c r="BG60" s="1701"/>
      <c r="BH60" s="1701" t="s">
        <v>309</v>
      </c>
      <c r="BI60" s="1701"/>
      <c r="BJ60" s="1779"/>
      <c r="BK60" s="1780"/>
      <c r="BL60" s="1773"/>
      <c r="BM60" s="1774"/>
      <c r="BN60" s="1775"/>
      <c r="BO60" s="1774"/>
      <c r="BP60" s="1776"/>
      <c r="BQ60" s="1777"/>
      <c r="BR60" s="1771"/>
      <c r="BS60" s="1771"/>
      <c r="BT60" s="1771"/>
      <c r="BU60" s="1771"/>
      <c r="BV60" s="1778"/>
      <c r="BW60" s="1778"/>
      <c r="BX60" s="1771"/>
      <c r="BY60" s="1771"/>
      <c r="BZ60" s="1771"/>
      <c r="CA60" s="1771"/>
      <c r="CB60" s="1771"/>
      <c r="CC60" s="1771"/>
      <c r="CD60" s="1771"/>
      <c r="CE60" s="1771"/>
      <c r="CF60" s="1771"/>
      <c r="CG60" s="1771"/>
      <c r="CH60" s="1771"/>
      <c r="CI60" s="1772"/>
      <c r="CJ60" s="1770"/>
      <c r="CK60" s="1758"/>
      <c r="CL60" s="1758"/>
      <c r="CM60" s="1758"/>
      <c r="CN60" s="1758"/>
      <c r="CO60" s="1758"/>
      <c r="CP60" s="1758"/>
      <c r="CQ60" s="1758"/>
      <c r="CR60" s="1758"/>
      <c r="CS60" s="1758"/>
      <c r="CT60" s="1758"/>
      <c r="CU60" s="1758"/>
      <c r="CV60" s="1758"/>
      <c r="CW60" s="1759"/>
    </row>
    <row r="61" spans="2:143" s="11" customFormat="1" ht="23.25" customHeight="1">
      <c r="B61" s="1791">
        <v>6</v>
      </c>
      <c r="C61" s="1781"/>
      <c r="D61" s="1781"/>
      <c r="E61" s="1781"/>
      <c r="F61" s="1781"/>
      <c r="G61" s="1781"/>
      <c r="H61" s="1781"/>
      <c r="I61" s="1781"/>
      <c r="J61" s="1781"/>
      <c r="K61" s="339" t="str">
        <f t="shared" si="2"/>
        <v/>
      </c>
      <c r="L61" s="1792"/>
      <c r="M61" s="1787"/>
      <c r="N61" s="1784"/>
      <c r="O61" s="1785"/>
      <c r="P61" s="1793"/>
      <c r="Q61" s="1793"/>
      <c r="R61" s="1790"/>
      <c r="S61" s="1790"/>
      <c r="T61" s="1789"/>
      <c r="U61" s="1790"/>
      <c r="V61" s="340"/>
      <c r="W61" s="341"/>
      <c r="X61" s="341"/>
      <c r="Y61" s="341"/>
      <c r="Z61" s="341"/>
      <c r="AA61" s="342"/>
      <c r="AB61" s="1708"/>
      <c r="AC61" s="1701"/>
      <c r="AD61" s="1701"/>
      <c r="AE61" s="1701"/>
      <c r="AF61" s="1701"/>
      <c r="AG61" s="1701"/>
      <c r="AH61" s="1701"/>
      <c r="AI61" s="1701"/>
      <c r="AJ61" s="1701"/>
      <c r="AK61" s="1701"/>
      <c r="AL61" s="1701"/>
      <c r="AM61" s="1701"/>
      <c r="AN61" s="1701"/>
      <c r="AO61" s="1701"/>
      <c r="AP61" s="1701"/>
      <c r="AQ61" s="1701"/>
      <c r="AR61" s="1701"/>
      <c r="AS61" s="1701"/>
      <c r="AT61" s="1701"/>
      <c r="AU61" s="1701"/>
      <c r="AV61" s="1701" t="s">
        <v>309</v>
      </c>
      <c r="AW61" s="1701"/>
      <c r="AX61" s="1701" t="s">
        <v>309</v>
      </c>
      <c r="AY61" s="1701"/>
      <c r="AZ61" s="1701" t="s">
        <v>309</v>
      </c>
      <c r="BA61" s="1701"/>
      <c r="BB61" s="1701" t="s">
        <v>309</v>
      </c>
      <c r="BC61" s="1701"/>
      <c r="BD61" s="1701" t="s">
        <v>309</v>
      </c>
      <c r="BE61" s="1701"/>
      <c r="BF61" s="1701" t="s">
        <v>309</v>
      </c>
      <c r="BG61" s="1701"/>
      <c r="BH61" s="1701" t="s">
        <v>309</v>
      </c>
      <c r="BI61" s="1701"/>
      <c r="BJ61" s="1779"/>
      <c r="BK61" s="1780"/>
      <c r="BL61" s="343"/>
      <c r="BM61" s="344"/>
      <c r="BN61" s="344"/>
      <c r="BO61" s="275" t="s">
        <v>884</v>
      </c>
      <c r="BP61" s="344"/>
      <c r="BQ61" s="344"/>
      <c r="BR61" s="344"/>
      <c r="BS61" s="345"/>
      <c r="BT61" s="1788"/>
      <c r="BU61" s="1771"/>
      <c r="BV61" s="1771"/>
      <c r="BW61" s="1771"/>
      <c r="BX61" s="1771"/>
      <c r="BY61" s="1771"/>
      <c r="BZ61" s="1778"/>
      <c r="CA61" s="1771"/>
      <c r="CB61" s="1771"/>
      <c r="CC61" s="1771"/>
      <c r="CD61" s="1771"/>
      <c r="CE61" s="1771"/>
      <c r="CF61" s="1778"/>
      <c r="CG61" s="1771"/>
      <c r="CH61" s="1771"/>
      <c r="CI61" s="1772"/>
      <c r="CJ61" s="1770"/>
      <c r="CK61" s="1758"/>
      <c r="CL61" s="1758"/>
      <c r="CM61" s="1758"/>
      <c r="CN61" s="1758"/>
      <c r="CO61" s="1758"/>
      <c r="CP61" s="1758"/>
      <c r="CQ61" s="1758"/>
      <c r="CR61" s="1758"/>
      <c r="CS61" s="1758"/>
      <c r="CT61" s="1758"/>
      <c r="CU61" s="1758"/>
      <c r="CV61" s="1758"/>
      <c r="CW61" s="1759"/>
      <c r="CX61" s="295"/>
      <c r="CY61" s="295"/>
      <c r="CZ61" s="295"/>
      <c r="DA61" s="295"/>
      <c r="DB61" s="295"/>
      <c r="DC61" s="295"/>
      <c r="DD61" s="295"/>
      <c r="DE61" s="295"/>
      <c r="DF61" s="295"/>
      <c r="DG61" s="295"/>
      <c r="DH61" s="295"/>
      <c r="DI61" s="295"/>
      <c r="DJ61" s="295"/>
      <c r="DK61" s="295"/>
      <c r="DL61" s="295"/>
      <c r="DM61" s="295"/>
      <c r="DN61" s="295"/>
      <c r="DO61" s="295"/>
      <c r="DP61" s="295"/>
      <c r="DQ61" s="295"/>
      <c r="DR61" s="295"/>
      <c r="DS61" s="295"/>
      <c r="DT61" s="295"/>
      <c r="DU61" s="295"/>
      <c r="DV61" s="295"/>
      <c r="DW61" s="295"/>
      <c r="DX61" s="295"/>
      <c r="DY61" s="295"/>
      <c r="DZ61" s="295"/>
      <c r="EA61" s="295"/>
      <c r="EB61" s="295"/>
      <c r="EC61" s="295"/>
      <c r="ED61" s="295"/>
      <c r="EE61" s="295"/>
      <c r="EF61" s="295"/>
      <c r="EG61" s="295"/>
      <c r="EH61" s="295"/>
      <c r="EI61" s="295"/>
      <c r="EJ61" s="295"/>
      <c r="EK61" s="295"/>
      <c r="EL61" s="295"/>
      <c r="EM61" s="295"/>
    </row>
    <row r="62" spans="2:143" ht="24" customHeight="1">
      <c r="B62" s="1791"/>
      <c r="C62" s="1781"/>
      <c r="D62" s="1781"/>
      <c r="E62" s="1781"/>
      <c r="F62" s="1781"/>
      <c r="G62" s="1781"/>
      <c r="H62" s="1781"/>
      <c r="I62" s="1781"/>
      <c r="J62" s="1781"/>
      <c r="K62" s="339" t="str">
        <f t="shared" si="2"/>
        <v/>
      </c>
      <c r="L62" s="1782"/>
      <c r="M62" s="1783"/>
      <c r="N62" s="1784"/>
      <c r="O62" s="1785"/>
      <c r="P62" s="1785"/>
      <c r="Q62" s="1785"/>
      <c r="R62" s="1786"/>
      <c r="S62" s="1787"/>
      <c r="T62" s="1782"/>
      <c r="U62" s="1783"/>
      <c r="V62" s="340"/>
      <c r="W62" s="341"/>
      <c r="X62" s="341"/>
      <c r="Y62" s="341"/>
      <c r="Z62" s="341"/>
      <c r="AA62" s="342"/>
      <c r="AB62" s="1708"/>
      <c r="AC62" s="1701"/>
      <c r="AD62" s="1701"/>
      <c r="AE62" s="1701"/>
      <c r="AF62" s="1701"/>
      <c r="AG62" s="1701"/>
      <c r="AH62" s="1701"/>
      <c r="AI62" s="1701"/>
      <c r="AJ62" s="1701"/>
      <c r="AK62" s="1701"/>
      <c r="AL62" s="1701"/>
      <c r="AM62" s="1701"/>
      <c r="AN62" s="1701"/>
      <c r="AO62" s="1701"/>
      <c r="AP62" s="1701"/>
      <c r="AQ62" s="1701"/>
      <c r="AR62" s="1701"/>
      <c r="AS62" s="1701"/>
      <c r="AT62" s="1701"/>
      <c r="AU62" s="1701"/>
      <c r="AV62" s="1701" t="s">
        <v>309</v>
      </c>
      <c r="AW62" s="1701"/>
      <c r="AX62" s="1701" t="s">
        <v>309</v>
      </c>
      <c r="AY62" s="1701"/>
      <c r="AZ62" s="1701" t="s">
        <v>309</v>
      </c>
      <c r="BA62" s="1701"/>
      <c r="BB62" s="1701" t="s">
        <v>309</v>
      </c>
      <c r="BC62" s="1701"/>
      <c r="BD62" s="1701" t="s">
        <v>309</v>
      </c>
      <c r="BE62" s="1701"/>
      <c r="BF62" s="1701" t="s">
        <v>309</v>
      </c>
      <c r="BG62" s="1701"/>
      <c r="BH62" s="1701" t="s">
        <v>309</v>
      </c>
      <c r="BI62" s="1701"/>
      <c r="BJ62" s="1779"/>
      <c r="BK62" s="1780"/>
      <c r="BL62" s="1773"/>
      <c r="BM62" s="1774"/>
      <c r="BN62" s="1775"/>
      <c r="BO62" s="1774"/>
      <c r="BP62" s="1776"/>
      <c r="BQ62" s="1777"/>
      <c r="BR62" s="1771"/>
      <c r="BS62" s="1771"/>
      <c r="BT62" s="1771"/>
      <c r="BU62" s="1771"/>
      <c r="BV62" s="1778"/>
      <c r="BW62" s="1778"/>
      <c r="BX62" s="1771"/>
      <c r="BY62" s="1771"/>
      <c r="BZ62" s="1771"/>
      <c r="CA62" s="1771"/>
      <c r="CB62" s="1771"/>
      <c r="CC62" s="1771"/>
      <c r="CD62" s="1771"/>
      <c r="CE62" s="1771"/>
      <c r="CF62" s="1771"/>
      <c r="CG62" s="1771"/>
      <c r="CH62" s="1771"/>
      <c r="CI62" s="1772"/>
      <c r="CJ62" s="1770"/>
      <c r="CK62" s="1758"/>
      <c r="CL62" s="1758"/>
      <c r="CM62" s="1758"/>
      <c r="CN62" s="1758"/>
      <c r="CO62" s="1758"/>
      <c r="CP62" s="1758"/>
      <c r="CQ62" s="1758"/>
      <c r="CR62" s="1758"/>
      <c r="CS62" s="1758"/>
      <c r="CT62" s="1758"/>
      <c r="CU62" s="1758"/>
      <c r="CV62" s="1758"/>
      <c r="CW62" s="1759"/>
    </row>
    <row r="63" spans="2:143" s="11" customFormat="1" ht="23.25" customHeight="1">
      <c r="B63" s="1791">
        <v>7</v>
      </c>
      <c r="C63" s="1781"/>
      <c r="D63" s="1781"/>
      <c r="E63" s="1781"/>
      <c r="F63" s="1781"/>
      <c r="G63" s="1781"/>
      <c r="H63" s="1781"/>
      <c r="I63" s="1781"/>
      <c r="J63" s="1781"/>
      <c r="K63" s="339" t="str">
        <f t="shared" si="2"/>
        <v/>
      </c>
      <c r="L63" s="1792"/>
      <c r="M63" s="1787"/>
      <c r="N63" s="1784"/>
      <c r="O63" s="1785"/>
      <c r="P63" s="1793"/>
      <c r="Q63" s="1793"/>
      <c r="R63" s="1790"/>
      <c r="S63" s="1790"/>
      <c r="T63" s="1789"/>
      <c r="U63" s="1790"/>
      <c r="V63" s="340"/>
      <c r="W63" s="341"/>
      <c r="X63" s="341"/>
      <c r="Y63" s="341"/>
      <c r="Z63" s="341"/>
      <c r="AA63" s="342"/>
      <c r="AB63" s="1708"/>
      <c r="AC63" s="1701"/>
      <c r="AD63" s="1701"/>
      <c r="AE63" s="1701"/>
      <c r="AF63" s="1701"/>
      <c r="AG63" s="1701"/>
      <c r="AH63" s="1701"/>
      <c r="AI63" s="1701"/>
      <c r="AJ63" s="1701"/>
      <c r="AK63" s="1701"/>
      <c r="AL63" s="1701"/>
      <c r="AM63" s="1701"/>
      <c r="AN63" s="1701"/>
      <c r="AO63" s="1701"/>
      <c r="AP63" s="1701"/>
      <c r="AQ63" s="1701"/>
      <c r="AR63" s="1701"/>
      <c r="AS63" s="1701"/>
      <c r="AT63" s="1701"/>
      <c r="AU63" s="1701"/>
      <c r="AV63" s="1701" t="s">
        <v>309</v>
      </c>
      <c r="AW63" s="1701"/>
      <c r="AX63" s="1701" t="s">
        <v>309</v>
      </c>
      <c r="AY63" s="1701"/>
      <c r="AZ63" s="1701" t="s">
        <v>309</v>
      </c>
      <c r="BA63" s="1701"/>
      <c r="BB63" s="1701" t="s">
        <v>309</v>
      </c>
      <c r="BC63" s="1701"/>
      <c r="BD63" s="1701" t="s">
        <v>309</v>
      </c>
      <c r="BE63" s="1701"/>
      <c r="BF63" s="1701" t="s">
        <v>309</v>
      </c>
      <c r="BG63" s="1701"/>
      <c r="BH63" s="1701" t="s">
        <v>309</v>
      </c>
      <c r="BI63" s="1701"/>
      <c r="BJ63" s="1779"/>
      <c r="BK63" s="1780"/>
      <c r="BL63" s="343"/>
      <c r="BM63" s="344"/>
      <c r="BN63" s="344"/>
      <c r="BO63" s="275" t="s">
        <v>824</v>
      </c>
      <c r="BP63" s="344"/>
      <c r="BQ63" s="344"/>
      <c r="BR63" s="344"/>
      <c r="BS63" s="345"/>
      <c r="BT63" s="1788"/>
      <c r="BU63" s="1771"/>
      <c r="BV63" s="1771"/>
      <c r="BW63" s="1771"/>
      <c r="BX63" s="1771"/>
      <c r="BY63" s="1771"/>
      <c r="BZ63" s="1778"/>
      <c r="CA63" s="1771"/>
      <c r="CB63" s="1771"/>
      <c r="CC63" s="1771"/>
      <c r="CD63" s="1771"/>
      <c r="CE63" s="1771"/>
      <c r="CF63" s="1778"/>
      <c r="CG63" s="1771"/>
      <c r="CH63" s="1771"/>
      <c r="CI63" s="1772"/>
      <c r="CJ63" s="1770"/>
      <c r="CK63" s="1758"/>
      <c r="CL63" s="1758"/>
      <c r="CM63" s="1758"/>
      <c r="CN63" s="1758"/>
      <c r="CO63" s="1758"/>
      <c r="CP63" s="1758"/>
      <c r="CQ63" s="1758"/>
      <c r="CR63" s="1758"/>
      <c r="CS63" s="1758"/>
      <c r="CT63" s="1758"/>
      <c r="CU63" s="1758"/>
      <c r="CV63" s="1758"/>
      <c r="CW63" s="1759"/>
      <c r="CX63" s="295"/>
      <c r="CY63" s="295"/>
      <c r="CZ63" s="295"/>
      <c r="DA63" s="295"/>
      <c r="DB63" s="295"/>
      <c r="DC63" s="295"/>
      <c r="DD63" s="295"/>
      <c r="DE63" s="295"/>
      <c r="DF63" s="295"/>
      <c r="DG63" s="295"/>
      <c r="DH63" s="295"/>
      <c r="DI63" s="295"/>
      <c r="DJ63" s="295"/>
      <c r="DK63" s="295"/>
      <c r="DL63" s="295"/>
      <c r="DM63" s="295"/>
      <c r="DN63" s="295"/>
      <c r="DO63" s="295"/>
      <c r="DP63" s="295"/>
      <c r="DQ63" s="295"/>
      <c r="DR63" s="295"/>
      <c r="DS63" s="295"/>
      <c r="DT63" s="295"/>
      <c r="DU63" s="295"/>
      <c r="DV63" s="295"/>
      <c r="DW63" s="295"/>
      <c r="DX63" s="295"/>
      <c r="DY63" s="295"/>
      <c r="DZ63" s="295"/>
      <c r="EA63" s="295"/>
      <c r="EB63" s="295"/>
      <c r="EC63" s="295"/>
      <c r="ED63" s="295"/>
      <c r="EE63" s="295"/>
      <c r="EF63" s="295"/>
      <c r="EG63" s="295"/>
      <c r="EH63" s="295"/>
      <c r="EI63" s="295"/>
      <c r="EJ63" s="295"/>
      <c r="EK63" s="295"/>
      <c r="EL63" s="295"/>
      <c r="EM63" s="295"/>
    </row>
    <row r="64" spans="2:143" ht="24" customHeight="1">
      <c r="B64" s="1791"/>
      <c r="C64" s="1781"/>
      <c r="D64" s="1781"/>
      <c r="E64" s="1781"/>
      <c r="F64" s="1781"/>
      <c r="G64" s="1781"/>
      <c r="H64" s="1781"/>
      <c r="I64" s="1781"/>
      <c r="J64" s="1781"/>
      <c r="K64" s="339" t="str">
        <f t="shared" si="2"/>
        <v/>
      </c>
      <c r="L64" s="1782"/>
      <c r="M64" s="1783"/>
      <c r="N64" s="1784"/>
      <c r="O64" s="1785"/>
      <c r="P64" s="1785"/>
      <c r="Q64" s="1785"/>
      <c r="R64" s="1786"/>
      <c r="S64" s="1787"/>
      <c r="T64" s="1782"/>
      <c r="U64" s="1783"/>
      <c r="V64" s="340"/>
      <c r="W64" s="341"/>
      <c r="X64" s="341"/>
      <c r="Y64" s="341"/>
      <c r="Z64" s="341"/>
      <c r="AA64" s="342"/>
      <c r="AB64" s="1708"/>
      <c r="AC64" s="1701"/>
      <c r="AD64" s="1701"/>
      <c r="AE64" s="1701"/>
      <c r="AF64" s="1701"/>
      <c r="AG64" s="1701"/>
      <c r="AH64" s="1701"/>
      <c r="AI64" s="1701"/>
      <c r="AJ64" s="1701"/>
      <c r="AK64" s="1701"/>
      <c r="AL64" s="1701"/>
      <c r="AM64" s="1701"/>
      <c r="AN64" s="1701"/>
      <c r="AO64" s="1701"/>
      <c r="AP64" s="1701"/>
      <c r="AQ64" s="1701"/>
      <c r="AR64" s="1701"/>
      <c r="AS64" s="1701"/>
      <c r="AT64" s="1701"/>
      <c r="AU64" s="1701"/>
      <c r="AV64" s="1701" t="s">
        <v>309</v>
      </c>
      <c r="AW64" s="1701"/>
      <c r="AX64" s="1701" t="s">
        <v>309</v>
      </c>
      <c r="AY64" s="1701"/>
      <c r="AZ64" s="1701" t="s">
        <v>309</v>
      </c>
      <c r="BA64" s="1701"/>
      <c r="BB64" s="1701" t="s">
        <v>309</v>
      </c>
      <c r="BC64" s="1701"/>
      <c r="BD64" s="1701" t="s">
        <v>309</v>
      </c>
      <c r="BE64" s="1701"/>
      <c r="BF64" s="1701" t="s">
        <v>309</v>
      </c>
      <c r="BG64" s="1701"/>
      <c r="BH64" s="1701" t="s">
        <v>309</v>
      </c>
      <c r="BI64" s="1701"/>
      <c r="BJ64" s="1779"/>
      <c r="BK64" s="1780"/>
      <c r="BL64" s="1773"/>
      <c r="BM64" s="1774"/>
      <c r="BN64" s="1775"/>
      <c r="BO64" s="1774"/>
      <c r="BP64" s="1776"/>
      <c r="BQ64" s="1777"/>
      <c r="BR64" s="1771"/>
      <c r="BS64" s="1771"/>
      <c r="BT64" s="1771"/>
      <c r="BU64" s="1771"/>
      <c r="BV64" s="1778"/>
      <c r="BW64" s="1778"/>
      <c r="BX64" s="1771"/>
      <c r="BY64" s="1771"/>
      <c r="BZ64" s="1771"/>
      <c r="CA64" s="1771"/>
      <c r="CB64" s="1771"/>
      <c r="CC64" s="1771"/>
      <c r="CD64" s="1771"/>
      <c r="CE64" s="1771"/>
      <c r="CF64" s="1771"/>
      <c r="CG64" s="1771"/>
      <c r="CH64" s="1771"/>
      <c r="CI64" s="1772"/>
      <c r="CJ64" s="1770"/>
      <c r="CK64" s="1758"/>
      <c r="CL64" s="1758"/>
      <c r="CM64" s="1758"/>
      <c r="CN64" s="1758"/>
      <c r="CO64" s="1758"/>
      <c r="CP64" s="1758"/>
      <c r="CQ64" s="1758"/>
      <c r="CR64" s="1758"/>
      <c r="CS64" s="1758"/>
      <c r="CT64" s="1758"/>
      <c r="CU64" s="1758"/>
      <c r="CV64" s="1758"/>
      <c r="CW64" s="1759"/>
    </row>
    <row r="65" spans="1:143" s="11" customFormat="1" ht="23.25" customHeight="1">
      <c r="B65" s="1791">
        <v>8</v>
      </c>
      <c r="C65" s="1781"/>
      <c r="D65" s="1781"/>
      <c r="E65" s="1781"/>
      <c r="F65" s="1781"/>
      <c r="G65" s="1781"/>
      <c r="H65" s="1781"/>
      <c r="I65" s="1781"/>
      <c r="J65" s="1781"/>
      <c r="K65" s="339" t="str">
        <f t="shared" si="2"/>
        <v/>
      </c>
      <c r="L65" s="1792"/>
      <c r="M65" s="1787"/>
      <c r="N65" s="1784"/>
      <c r="O65" s="1785"/>
      <c r="P65" s="1793"/>
      <c r="Q65" s="1793"/>
      <c r="R65" s="1790"/>
      <c r="S65" s="1790"/>
      <c r="T65" s="1789"/>
      <c r="U65" s="1790"/>
      <c r="V65" s="340"/>
      <c r="W65" s="341"/>
      <c r="X65" s="341"/>
      <c r="Y65" s="341"/>
      <c r="Z65" s="341"/>
      <c r="AA65" s="342"/>
      <c r="AB65" s="1708"/>
      <c r="AC65" s="1701"/>
      <c r="AD65" s="1701"/>
      <c r="AE65" s="1701"/>
      <c r="AF65" s="1701"/>
      <c r="AG65" s="1701"/>
      <c r="AH65" s="1701"/>
      <c r="AI65" s="1701"/>
      <c r="AJ65" s="1701"/>
      <c r="AK65" s="1701"/>
      <c r="AL65" s="1701"/>
      <c r="AM65" s="1701"/>
      <c r="AN65" s="1701"/>
      <c r="AO65" s="1701"/>
      <c r="AP65" s="1701"/>
      <c r="AQ65" s="1701"/>
      <c r="AR65" s="1701"/>
      <c r="AS65" s="1701"/>
      <c r="AT65" s="1701"/>
      <c r="AU65" s="1701"/>
      <c r="AV65" s="1701" t="s">
        <v>309</v>
      </c>
      <c r="AW65" s="1701"/>
      <c r="AX65" s="1701" t="s">
        <v>309</v>
      </c>
      <c r="AY65" s="1701"/>
      <c r="AZ65" s="1701" t="s">
        <v>309</v>
      </c>
      <c r="BA65" s="1701"/>
      <c r="BB65" s="1701" t="s">
        <v>309</v>
      </c>
      <c r="BC65" s="1701"/>
      <c r="BD65" s="1701" t="s">
        <v>309</v>
      </c>
      <c r="BE65" s="1701"/>
      <c r="BF65" s="1701" t="s">
        <v>309</v>
      </c>
      <c r="BG65" s="1701"/>
      <c r="BH65" s="1701" t="s">
        <v>309</v>
      </c>
      <c r="BI65" s="1701"/>
      <c r="BJ65" s="1779"/>
      <c r="BK65" s="1780"/>
      <c r="BL65" s="343"/>
      <c r="BM65" s="344"/>
      <c r="BN65" s="344"/>
      <c r="BO65" s="275" t="s">
        <v>855</v>
      </c>
      <c r="BP65" s="344"/>
      <c r="BQ65" s="344"/>
      <c r="BR65" s="344"/>
      <c r="BS65" s="345"/>
      <c r="BT65" s="1788"/>
      <c r="BU65" s="1771"/>
      <c r="BV65" s="1771"/>
      <c r="BW65" s="1771"/>
      <c r="BX65" s="1771"/>
      <c r="BY65" s="1771"/>
      <c r="BZ65" s="1778"/>
      <c r="CA65" s="1771"/>
      <c r="CB65" s="1771"/>
      <c r="CC65" s="1771"/>
      <c r="CD65" s="1771"/>
      <c r="CE65" s="1771"/>
      <c r="CF65" s="1778"/>
      <c r="CG65" s="1771"/>
      <c r="CH65" s="1771"/>
      <c r="CI65" s="1772"/>
      <c r="CJ65" s="1770"/>
      <c r="CK65" s="1758"/>
      <c r="CL65" s="1758"/>
      <c r="CM65" s="1758"/>
      <c r="CN65" s="1758"/>
      <c r="CO65" s="1758"/>
      <c r="CP65" s="1758"/>
      <c r="CQ65" s="1758"/>
      <c r="CR65" s="1758"/>
      <c r="CS65" s="1758"/>
      <c r="CT65" s="1758"/>
      <c r="CU65" s="1758"/>
      <c r="CV65" s="1758"/>
      <c r="CW65" s="1759"/>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c r="EI65" s="295"/>
      <c r="EJ65" s="295"/>
      <c r="EK65" s="295"/>
      <c r="EL65" s="295"/>
      <c r="EM65" s="295"/>
    </row>
    <row r="66" spans="1:143" ht="24" customHeight="1">
      <c r="B66" s="1791"/>
      <c r="C66" s="1781"/>
      <c r="D66" s="1781"/>
      <c r="E66" s="1781"/>
      <c r="F66" s="1781"/>
      <c r="G66" s="1781"/>
      <c r="H66" s="1781"/>
      <c r="I66" s="1781"/>
      <c r="J66" s="1781"/>
      <c r="K66" s="339" t="str">
        <f t="shared" si="2"/>
        <v/>
      </c>
      <c r="L66" s="1782"/>
      <c r="M66" s="1783"/>
      <c r="N66" s="1784"/>
      <c r="O66" s="1785"/>
      <c r="P66" s="1785"/>
      <c r="Q66" s="1785"/>
      <c r="R66" s="1786"/>
      <c r="S66" s="1787"/>
      <c r="T66" s="1782"/>
      <c r="U66" s="1783"/>
      <c r="V66" s="340"/>
      <c r="W66" s="341"/>
      <c r="X66" s="341"/>
      <c r="Y66" s="341"/>
      <c r="Z66" s="341"/>
      <c r="AA66" s="342"/>
      <c r="AB66" s="1708"/>
      <c r="AC66" s="1701"/>
      <c r="AD66" s="1701"/>
      <c r="AE66" s="1701"/>
      <c r="AF66" s="1701"/>
      <c r="AG66" s="1701"/>
      <c r="AH66" s="1701"/>
      <c r="AI66" s="1701"/>
      <c r="AJ66" s="1701"/>
      <c r="AK66" s="1701"/>
      <c r="AL66" s="1701"/>
      <c r="AM66" s="1701"/>
      <c r="AN66" s="1701"/>
      <c r="AO66" s="1701"/>
      <c r="AP66" s="1701"/>
      <c r="AQ66" s="1701"/>
      <c r="AR66" s="1701"/>
      <c r="AS66" s="1701"/>
      <c r="AT66" s="1701"/>
      <c r="AU66" s="1701"/>
      <c r="AV66" s="1701" t="s">
        <v>309</v>
      </c>
      <c r="AW66" s="1701"/>
      <c r="AX66" s="1701" t="s">
        <v>309</v>
      </c>
      <c r="AY66" s="1701"/>
      <c r="AZ66" s="1701" t="s">
        <v>309</v>
      </c>
      <c r="BA66" s="1701"/>
      <c r="BB66" s="1701" t="s">
        <v>309</v>
      </c>
      <c r="BC66" s="1701"/>
      <c r="BD66" s="1701" t="s">
        <v>309</v>
      </c>
      <c r="BE66" s="1701"/>
      <c r="BF66" s="1701" t="s">
        <v>309</v>
      </c>
      <c r="BG66" s="1701"/>
      <c r="BH66" s="1701" t="s">
        <v>309</v>
      </c>
      <c r="BI66" s="1701"/>
      <c r="BJ66" s="1779"/>
      <c r="BK66" s="1780"/>
      <c r="BL66" s="1773"/>
      <c r="BM66" s="1774"/>
      <c r="BN66" s="1775"/>
      <c r="BO66" s="1774"/>
      <c r="BP66" s="1776"/>
      <c r="BQ66" s="1777"/>
      <c r="BR66" s="1771"/>
      <c r="BS66" s="1771"/>
      <c r="BT66" s="1771"/>
      <c r="BU66" s="1771"/>
      <c r="BV66" s="1778"/>
      <c r="BW66" s="1778"/>
      <c r="BX66" s="1771"/>
      <c r="BY66" s="1771"/>
      <c r="BZ66" s="1771"/>
      <c r="CA66" s="1771"/>
      <c r="CB66" s="1771"/>
      <c r="CC66" s="1771"/>
      <c r="CD66" s="1771"/>
      <c r="CE66" s="1771"/>
      <c r="CF66" s="1771"/>
      <c r="CG66" s="1771"/>
      <c r="CH66" s="1771"/>
      <c r="CI66" s="1772"/>
      <c r="CJ66" s="1770"/>
      <c r="CK66" s="1758"/>
      <c r="CL66" s="1758"/>
      <c r="CM66" s="1758"/>
      <c r="CN66" s="1758"/>
      <c r="CO66" s="1758"/>
      <c r="CP66" s="1758"/>
      <c r="CQ66" s="1758"/>
      <c r="CR66" s="1758"/>
      <c r="CS66" s="1758"/>
      <c r="CT66" s="1758"/>
      <c r="CU66" s="1758"/>
      <c r="CV66" s="1758"/>
      <c r="CW66" s="1759"/>
    </row>
    <row r="67" spans="1:143" s="11" customFormat="1" ht="23.25" customHeight="1">
      <c r="B67" s="1791">
        <v>9</v>
      </c>
      <c r="C67" s="1781"/>
      <c r="D67" s="1781"/>
      <c r="E67" s="1781"/>
      <c r="F67" s="1781"/>
      <c r="G67" s="1781"/>
      <c r="H67" s="1781"/>
      <c r="I67" s="1781"/>
      <c r="J67" s="1781"/>
      <c r="K67" s="339" t="str">
        <f t="shared" si="2"/>
        <v/>
      </c>
      <c r="L67" s="1792"/>
      <c r="M67" s="1787"/>
      <c r="N67" s="1784"/>
      <c r="O67" s="1785"/>
      <c r="P67" s="1793"/>
      <c r="Q67" s="1793"/>
      <c r="R67" s="1790"/>
      <c r="S67" s="1790"/>
      <c r="T67" s="1789"/>
      <c r="U67" s="1790"/>
      <c r="V67" s="340"/>
      <c r="W67" s="341"/>
      <c r="X67" s="341"/>
      <c r="Y67" s="341"/>
      <c r="Z67" s="341"/>
      <c r="AA67" s="342"/>
      <c r="AB67" s="1708"/>
      <c r="AC67" s="1701"/>
      <c r="AD67" s="1701"/>
      <c r="AE67" s="1701"/>
      <c r="AF67" s="1701"/>
      <c r="AG67" s="1701"/>
      <c r="AH67" s="1701"/>
      <c r="AI67" s="1701"/>
      <c r="AJ67" s="1701"/>
      <c r="AK67" s="1701"/>
      <c r="AL67" s="1701"/>
      <c r="AM67" s="1701"/>
      <c r="AN67" s="1701"/>
      <c r="AO67" s="1701"/>
      <c r="AP67" s="1701"/>
      <c r="AQ67" s="1701"/>
      <c r="AR67" s="1701"/>
      <c r="AS67" s="1701"/>
      <c r="AT67" s="1701"/>
      <c r="AU67" s="1701"/>
      <c r="AV67" s="1701" t="s">
        <v>309</v>
      </c>
      <c r="AW67" s="1701"/>
      <c r="AX67" s="1701" t="s">
        <v>309</v>
      </c>
      <c r="AY67" s="1701"/>
      <c r="AZ67" s="1701" t="s">
        <v>309</v>
      </c>
      <c r="BA67" s="1701"/>
      <c r="BB67" s="1701" t="s">
        <v>309</v>
      </c>
      <c r="BC67" s="1701"/>
      <c r="BD67" s="1701" t="s">
        <v>309</v>
      </c>
      <c r="BE67" s="1701"/>
      <c r="BF67" s="1701" t="s">
        <v>309</v>
      </c>
      <c r="BG67" s="1701"/>
      <c r="BH67" s="1701" t="s">
        <v>309</v>
      </c>
      <c r="BI67" s="1701"/>
      <c r="BJ67" s="1779"/>
      <c r="BK67" s="1780"/>
      <c r="BL67" s="343"/>
      <c r="BM67" s="344"/>
      <c r="BN67" s="344"/>
      <c r="BO67" s="275" t="s">
        <v>824</v>
      </c>
      <c r="BP67" s="344"/>
      <c r="BQ67" s="344"/>
      <c r="BR67" s="344"/>
      <c r="BS67" s="345"/>
      <c r="BT67" s="1788"/>
      <c r="BU67" s="1771"/>
      <c r="BV67" s="1771"/>
      <c r="BW67" s="1771"/>
      <c r="BX67" s="1771"/>
      <c r="BY67" s="1771"/>
      <c r="BZ67" s="1778"/>
      <c r="CA67" s="1771"/>
      <c r="CB67" s="1771"/>
      <c r="CC67" s="1771"/>
      <c r="CD67" s="1771"/>
      <c r="CE67" s="1771"/>
      <c r="CF67" s="1778"/>
      <c r="CG67" s="1771"/>
      <c r="CH67" s="1771"/>
      <c r="CI67" s="1772"/>
      <c r="CJ67" s="1770"/>
      <c r="CK67" s="1758"/>
      <c r="CL67" s="1758"/>
      <c r="CM67" s="1758"/>
      <c r="CN67" s="1758"/>
      <c r="CO67" s="1758"/>
      <c r="CP67" s="1758"/>
      <c r="CQ67" s="1758"/>
      <c r="CR67" s="1758"/>
      <c r="CS67" s="1758"/>
      <c r="CT67" s="1758"/>
      <c r="CU67" s="1758"/>
      <c r="CV67" s="1758"/>
      <c r="CW67" s="1759"/>
      <c r="CX67" s="295"/>
      <c r="CY67" s="295"/>
      <c r="CZ67" s="295"/>
      <c r="DA67" s="295"/>
      <c r="DB67" s="295"/>
      <c r="DC67" s="295"/>
      <c r="DD67" s="295"/>
      <c r="DE67" s="295"/>
      <c r="DF67" s="295"/>
      <c r="DG67" s="295"/>
      <c r="DH67" s="295"/>
      <c r="DI67" s="295"/>
      <c r="DJ67" s="295"/>
      <c r="DK67" s="295"/>
      <c r="DL67" s="295"/>
      <c r="DM67" s="295"/>
      <c r="DN67" s="295"/>
      <c r="DO67" s="295"/>
      <c r="DP67" s="295"/>
      <c r="DQ67" s="295"/>
      <c r="DR67" s="295"/>
      <c r="DS67" s="295"/>
      <c r="DT67" s="295"/>
      <c r="DU67" s="295"/>
      <c r="DV67" s="295"/>
      <c r="DW67" s="295"/>
      <c r="DX67" s="295"/>
      <c r="DY67" s="295"/>
      <c r="DZ67" s="295"/>
      <c r="EA67" s="295"/>
      <c r="EB67" s="295"/>
      <c r="EC67" s="295"/>
      <c r="ED67" s="295"/>
      <c r="EE67" s="295"/>
      <c r="EF67" s="295"/>
      <c r="EG67" s="295"/>
      <c r="EH67" s="295"/>
      <c r="EI67" s="295"/>
      <c r="EJ67" s="295"/>
      <c r="EK67" s="295"/>
      <c r="EL67" s="295"/>
      <c r="EM67" s="295"/>
    </row>
    <row r="68" spans="1:143" ht="24" customHeight="1">
      <c r="B68" s="1791"/>
      <c r="C68" s="1781"/>
      <c r="D68" s="1781"/>
      <c r="E68" s="1781"/>
      <c r="F68" s="1781"/>
      <c r="G68" s="1781"/>
      <c r="H68" s="1781"/>
      <c r="I68" s="1781"/>
      <c r="J68" s="1781"/>
      <c r="K68" s="339" t="str">
        <f t="shared" si="2"/>
        <v/>
      </c>
      <c r="L68" s="1782"/>
      <c r="M68" s="1783"/>
      <c r="N68" s="1784"/>
      <c r="O68" s="1785"/>
      <c r="P68" s="1785"/>
      <c r="Q68" s="1785"/>
      <c r="R68" s="1786"/>
      <c r="S68" s="1787"/>
      <c r="T68" s="1782"/>
      <c r="U68" s="1783"/>
      <c r="V68" s="340"/>
      <c r="W68" s="341"/>
      <c r="X68" s="341"/>
      <c r="Y68" s="341"/>
      <c r="Z68" s="341"/>
      <c r="AA68" s="342"/>
      <c r="AB68" s="1708"/>
      <c r="AC68" s="1701"/>
      <c r="AD68" s="1701"/>
      <c r="AE68" s="1701"/>
      <c r="AF68" s="1701"/>
      <c r="AG68" s="1701"/>
      <c r="AH68" s="1701"/>
      <c r="AI68" s="1701"/>
      <c r="AJ68" s="1701"/>
      <c r="AK68" s="1701"/>
      <c r="AL68" s="1701"/>
      <c r="AM68" s="1701"/>
      <c r="AN68" s="1701"/>
      <c r="AO68" s="1701"/>
      <c r="AP68" s="1701"/>
      <c r="AQ68" s="1701"/>
      <c r="AR68" s="1701"/>
      <c r="AS68" s="1701"/>
      <c r="AT68" s="1701"/>
      <c r="AU68" s="1701"/>
      <c r="AV68" s="1701" t="s">
        <v>309</v>
      </c>
      <c r="AW68" s="1701"/>
      <c r="AX68" s="1701" t="s">
        <v>309</v>
      </c>
      <c r="AY68" s="1701"/>
      <c r="AZ68" s="1701" t="s">
        <v>309</v>
      </c>
      <c r="BA68" s="1701"/>
      <c r="BB68" s="1701" t="s">
        <v>309</v>
      </c>
      <c r="BC68" s="1701"/>
      <c r="BD68" s="1701" t="s">
        <v>309</v>
      </c>
      <c r="BE68" s="1701"/>
      <c r="BF68" s="1701" t="s">
        <v>309</v>
      </c>
      <c r="BG68" s="1701"/>
      <c r="BH68" s="1701" t="s">
        <v>309</v>
      </c>
      <c r="BI68" s="1701"/>
      <c r="BJ68" s="1779"/>
      <c r="BK68" s="1780"/>
      <c r="BL68" s="1773"/>
      <c r="BM68" s="1774"/>
      <c r="BN68" s="1775"/>
      <c r="BO68" s="1774"/>
      <c r="BP68" s="1776"/>
      <c r="BQ68" s="1777"/>
      <c r="BR68" s="1771"/>
      <c r="BS68" s="1771"/>
      <c r="BT68" s="1771"/>
      <c r="BU68" s="1771"/>
      <c r="BV68" s="1778"/>
      <c r="BW68" s="1778"/>
      <c r="BX68" s="1771"/>
      <c r="BY68" s="1771"/>
      <c r="BZ68" s="1771"/>
      <c r="CA68" s="1771"/>
      <c r="CB68" s="1771"/>
      <c r="CC68" s="1771"/>
      <c r="CD68" s="1771"/>
      <c r="CE68" s="1771"/>
      <c r="CF68" s="1771"/>
      <c r="CG68" s="1771"/>
      <c r="CH68" s="1771"/>
      <c r="CI68" s="1772"/>
      <c r="CJ68" s="1770"/>
      <c r="CK68" s="1758"/>
      <c r="CL68" s="1758"/>
      <c r="CM68" s="1758"/>
      <c r="CN68" s="1758"/>
      <c r="CO68" s="1758"/>
      <c r="CP68" s="1758"/>
      <c r="CQ68" s="1758"/>
      <c r="CR68" s="1758"/>
      <c r="CS68" s="1758"/>
      <c r="CT68" s="1758"/>
      <c r="CU68" s="1758"/>
      <c r="CV68" s="1758"/>
      <c r="CW68" s="1759"/>
    </row>
    <row r="69" spans="1:143" s="11" customFormat="1" ht="23.25" customHeight="1">
      <c r="B69" s="1791">
        <v>10</v>
      </c>
      <c r="C69" s="1781"/>
      <c r="D69" s="1781"/>
      <c r="E69" s="1781"/>
      <c r="F69" s="1781"/>
      <c r="G69" s="1781"/>
      <c r="H69" s="1781"/>
      <c r="I69" s="1781"/>
      <c r="J69" s="1781"/>
      <c r="K69" s="339" t="str">
        <f t="shared" si="2"/>
        <v/>
      </c>
      <c r="L69" s="1792"/>
      <c r="M69" s="1787"/>
      <c r="N69" s="1784"/>
      <c r="O69" s="1785"/>
      <c r="P69" s="1793"/>
      <c r="Q69" s="1793"/>
      <c r="R69" s="1790"/>
      <c r="S69" s="1790"/>
      <c r="T69" s="1789"/>
      <c r="U69" s="1790"/>
      <c r="V69" s="340"/>
      <c r="W69" s="341"/>
      <c r="X69" s="341"/>
      <c r="Y69" s="341"/>
      <c r="Z69" s="341"/>
      <c r="AA69" s="342"/>
      <c r="AB69" s="1708"/>
      <c r="AC69" s="1701"/>
      <c r="AD69" s="1701"/>
      <c r="AE69" s="1701"/>
      <c r="AF69" s="1701"/>
      <c r="AG69" s="1701"/>
      <c r="AH69" s="1701"/>
      <c r="AI69" s="1701"/>
      <c r="AJ69" s="1701"/>
      <c r="AK69" s="1701"/>
      <c r="AL69" s="1701"/>
      <c r="AM69" s="1701"/>
      <c r="AN69" s="1701"/>
      <c r="AO69" s="1701"/>
      <c r="AP69" s="1701"/>
      <c r="AQ69" s="1701"/>
      <c r="AR69" s="1701"/>
      <c r="AS69" s="1701"/>
      <c r="AT69" s="1701"/>
      <c r="AU69" s="1701"/>
      <c r="AV69" s="1701" t="s">
        <v>309</v>
      </c>
      <c r="AW69" s="1701"/>
      <c r="AX69" s="1701" t="s">
        <v>309</v>
      </c>
      <c r="AY69" s="1701"/>
      <c r="AZ69" s="1701" t="s">
        <v>309</v>
      </c>
      <c r="BA69" s="1701"/>
      <c r="BB69" s="1701" t="s">
        <v>309</v>
      </c>
      <c r="BC69" s="1701"/>
      <c r="BD69" s="1701" t="s">
        <v>309</v>
      </c>
      <c r="BE69" s="1701"/>
      <c r="BF69" s="1701" t="s">
        <v>309</v>
      </c>
      <c r="BG69" s="1701"/>
      <c r="BH69" s="1701" t="s">
        <v>309</v>
      </c>
      <c r="BI69" s="1701"/>
      <c r="BJ69" s="1779"/>
      <c r="BK69" s="1780"/>
      <c r="BL69" s="343"/>
      <c r="BM69" s="344"/>
      <c r="BN69" s="344"/>
      <c r="BO69" s="275" t="s">
        <v>884</v>
      </c>
      <c r="BP69" s="344"/>
      <c r="BQ69" s="344"/>
      <c r="BR69" s="344"/>
      <c r="BS69" s="345"/>
      <c r="BT69" s="1788"/>
      <c r="BU69" s="1771"/>
      <c r="BV69" s="1771"/>
      <c r="BW69" s="1771"/>
      <c r="BX69" s="1771"/>
      <c r="BY69" s="1771"/>
      <c r="BZ69" s="1778"/>
      <c r="CA69" s="1771"/>
      <c r="CB69" s="1771"/>
      <c r="CC69" s="1771"/>
      <c r="CD69" s="1771"/>
      <c r="CE69" s="1771"/>
      <c r="CF69" s="1778"/>
      <c r="CG69" s="1771"/>
      <c r="CH69" s="1771"/>
      <c r="CI69" s="1772"/>
      <c r="CJ69" s="1770"/>
      <c r="CK69" s="1758"/>
      <c r="CL69" s="1758"/>
      <c r="CM69" s="1758"/>
      <c r="CN69" s="1758"/>
      <c r="CO69" s="1758"/>
      <c r="CP69" s="1758"/>
      <c r="CQ69" s="1758"/>
      <c r="CR69" s="1758"/>
      <c r="CS69" s="1758"/>
      <c r="CT69" s="1758"/>
      <c r="CU69" s="1758"/>
      <c r="CV69" s="1758"/>
      <c r="CW69" s="1759"/>
      <c r="CX69" s="295"/>
      <c r="CY69" s="295"/>
      <c r="CZ69" s="295"/>
      <c r="DA69" s="295"/>
      <c r="DB69" s="295"/>
      <c r="DC69" s="295"/>
      <c r="DD69" s="295"/>
      <c r="DE69" s="295"/>
      <c r="DF69" s="295"/>
      <c r="DG69" s="295"/>
      <c r="DH69" s="295"/>
      <c r="DI69" s="295"/>
      <c r="DJ69" s="295"/>
      <c r="DK69" s="295"/>
      <c r="DL69" s="295"/>
      <c r="DM69" s="295"/>
      <c r="DN69" s="295"/>
      <c r="DO69" s="295"/>
      <c r="DP69" s="295"/>
      <c r="DQ69" s="295"/>
      <c r="DR69" s="295"/>
      <c r="DS69" s="295"/>
      <c r="DT69" s="295"/>
      <c r="DU69" s="295"/>
      <c r="DV69" s="295"/>
      <c r="DW69" s="295"/>
      <c r="DX69" s="295"/>
      <c r="DY69" s="295"/>
      <c r="DZ69" s="295"/>
      <c r="EA69" s="295"/>
      <c r="EB69" s="295"/>
      <c r="EC69" s="295"/>
      <c r="ED69" s="295"/>
      <c r="EE69" s="295"/>
      <c r="EF69" s="295"/>
      <c r="EG69" s="295"/>
      <c r="EH69" s="295"/>
      <c r="EI69" s="295"/>
      <c r="EJ69" s="295"/>
      <c r="EK69" s="295"/>
      <c r="EL69" s="295"/>
      <c r="EM69" s="295"/>
    </row>
    <row r="70" spans="1:143" ht="24" customHeight="1">
      <c r="B70" s="1791"/>
      <c r="C70" s="1781"/>
      <c r="D70" s="1781"/>
      <c r="E70" s="1781"/>
      <c r="F70" s="1781"/>
      <c r="G70" s="1781"/>
      <c r="H70" s="1781"/>
      <c r="I70" s="1781"/>
      <c r="J70" s="1781"/>
      <c r="K70" s="339" t="str">
        <f t="shared" si="2"/>
        <v/>
      </c>
      <c r="L70" s="1782"/>
      <c r="M70" s="1783"/>
      <c r="N70" s="1784"/>
      <c r="O70" s="1785"/>
      <c r="P70" s="1785"/>
      <c r="Q70" s="1785"/>
      <c r="R70" s="1786"/>
      <c r="S70" s="1787"/>
      <c r="T70" s="1782"/>
      <c r="U70" s="1783"/>
      <c r="V70" s="340"/>
      <c r="W70" s="341"/>
      <c r="X70" s="341"/>
      <c r="Y70" s="341"/>
      <c r="Z70" s="341"/>
      <c r="AA70" s="342"/>
      <c r="AB70" s="1708"/>
      <c r="AC70" s="1701"/>
      <c r="AD70" s="1701"/>
      <c r="AE70" s="1701"/>
      <c r="AF70" s="1701"/>
      <c r="AG70" s="1701"/>
      <c r="AH70" s="1701"/>
      <c r="AI70" s="1701"/>
      <c r="AJ70" s="1701"/>
      <c r="AK70" s="1701"/>
      <c r="AL70" s="1701"/>
      <c r="AM70" s="1701"/>
      <c r="AN70" s="1701"/>
      <c r="AO70" s="1701"/>
      <c r="AP70" s="1701"/>
      <c r="AQ70" s="1701"/>
      <c r="AR70" s="1701"/>
      <c r="AS70" s="1701"/>
      <c r="AT70" s="1701"/>
      <c r="AU70" s="1701"/>
      <c r="AV70" s="1701" t="s">
        <v>309</v>
      </c>
      <c r="AW70" s="1701"/>
      <c r="AX70" s="1701" t="s">
        <v>309</v>
      </c>
      <c r="AY70" s="1701"/>
      <c r="AZ70" s="1701" t="s">
        <v>309</v>
      </c>
      <c r="BA70" s="1701"/>
      <c r="BB70" s="1701" t="s">
        <v>309</v>
      </c>
      <c r="BC70" s="1701"/>
      <c r="BD70" s="1701" t="s">
        <v>309</v>
      </c>
      <c r="BE70" s="1701"/>
      <c r="BF70" s="1701" t="s">
        <v>309</v>
      </c>
      <c r="BG70" s="1701"/>
      <c r="BH70" s="1701" t="s">
        <v>309</v>
      </c>
      <c r="BI70" s="1701"/>
      <c r="BJ70" s="1779"/>
      <c r="BK70" s="1780"/>
      <c r="BL70" s="1773"/>
      <c r="BM70" s="1774"/>
      <c r="BN70" s="1775"/>
      <c r="BO70" s="1774"/>
      <c r="BP70" s="1776"/>
      <c r="BQ70" s="1777"/>
      <c r="BR70" s="1771"/>
      <c r="BS70" s="1771"/>
      <c r="BT70" s="1771"/>
      <c r="BU70" s="1771"/>
      <c r="BV70" s="1778"/>
      <c r="BW70" s="1778"/>
      <c r="BX70" s="1771"/>
      <c r="BY70" s="1771"/>
      <c r="BZ70" s="1771"/>
      <c r="CA70" s="1771"/>
      <c r="CB70" s="1771"/>
      <c r="CC70" s="1771"/>
      <c r="CD70" s="1771"/>
      <c r="CE70" s="1771"/>
      <c r="CF70" s="1771"/>
      <c r="CG70" s="1771"/>
      <c r="CH70" s="1771"/>
      <c r="CI70" s="1772"/>
      <c r="CJ70" s="1770"/>
      <c r="CK70" s="1758"/>
      <c r="CL70" s="1758"/>
      <c r="CM70" s="1758"/>
      <c r="CN70" s="1758"/>
      <c r="CO70" s="1758"/>
      <c r="CP70" s="1758"/>
      <c r="CQ70" s="1758"/>
      <c r="CR70" s="1758"/>
      <c r="CS70" s="1758"/>
      <c r="CT70" s="1758"/>
      <c r="CU70" s="1758"/>
      <c r="CV70" s="1758"/>
      <c r="CW70" s="1759"/>
    </row>
    <row r="71" spans="1:143" ht="18.75" customHeight="1"/>
    <row r="72" spans="1:143" ht="18.75" customHeight="1" thickBot="1">
      <c r="A72" s="296"/>
      <c r="B72" s="296"/>
      <c r="C72" s="296" t="s">
        <v>745</v>
      </c>
      <c r="D72" s="296"/>
      <c r="E72" s="296"/>
      <c r="F72" s="296"/>
      <c r="G72" s="296"/>
      <c r="H72" s="296"/>
      <c r="I72" s="296"/>
      <c r="J72" s="296"/>
      <c r="K72" s="296"/>
      <c r="L72" s="296"/>
      <c r="BQ72" s="83"/>
      <c r="BR72" s="83"/>
    </row>
    <row r="73" spans="1:143" ht="18.75" customHeight="1" thickTop="1">
      <c r="C73" s="1760" t="s">
        <v>410</v>
      </c>
      <c r="D73" s="1761"/>
      <c r="E73" s="1761"/>
      <c r="F73" s="1761"/>
      <c r="G73" s="1761"/>
      <c r="H73" s="1761"/>
      <c r="I73" s="1761"/>
      <c r="J73" s="1762"/>
      <c r="K73" s="297">
        <v>1</v>
      </c>
      <c r="L73" s="1763" t="s">
        <v>746</v>
      </c>
      <c r="M73" s="1764"/>
      <c r="N73" s="1765" t="s">
        <v>747</v>
      </c>
      <c r="O73" s="1766"/>
      <c r="P73" s="1767">
        <v>2</v>
      </c>
      <c r="Q73" s="1767"/>
      <c r="R73" s="1767">
        <v>7</v>
      </c>
      <c r="S73" s="1767"/>
      <c r="T73" s="1768" t="s">
        <v>748</v>
      </c>
      <c r="U73" s="1769"/>
      <c r="V73" s="298"/>
      <c r="W73" s="299"/>
      <c r="X73" s="299"/>
      <c r="Y73" s="299"/>
      <c r="Z73" s="299"/>
      <c r="AA73" s="300"/>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CO73" s="2"/>
      <c r="CP73" s="2"/>
      <c r="CQ73" s="2"/>
      <c r="CR73" s="2"/>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s="2"/>
    </row>
    <row r="74" spans="1:143" ht="18.75" customHeight="1">
      <c r="A74" s="98"/>
      <c r="B74" s="98"/>
      <c r="C74" s="1750" t="s">
        <v>749</v>
      </c>
      <c r="D74" s="1751"/>
      <c r="E74" s="1751"/>
      <c r="F74" s="1751"/>
      <c r="G74" s="1751"/>
      <c r="H74" s="1751"/>
      <c r="I74" s="1751"/>
      <c r="J74" s="1752"/>
      <c r="K74" s="55">
        <v>2</v>
      </c>
      <c r="L74" s="1753"/>
      <c r="M74" s="1754"/>
      <c r="N74" s="1744">
        <v>2</v>
      </c>
      <c r="O74" s="1745"/>
      <c r="P74" s="1755">
        <v>7</v>
      </c>
      <c r="Q74" s="1745"/>
      <c r="R74" s="1756"/>
      <c r="S74" s="1757"/>
      <c r="T74" s="1753"/>
      <c r="U74" s="1754"/>
      <c r="V74" s="31"/>
      <c r="W74" s="32"/>
      <c r="X74" s="32"/>
      <c r="Y74" s="32"/>
      <c r="Z74" s="32"/>
      <c r="AA74" s="301"/>
      <c r="AJ74" s="98"/>
      <c r="AK74" s="98"/>
      <c r="AL74" s="98"/>
      <c r="AM74" s="98"/>
      <c r="AN74" s="98"/>
      <c r="AO74" s="98"/>
      <c r="AP74" s="98"/>
      <c r="AQ74" s="98"/>
      <c r="AR74" s="98"/>
      <c r="AS74" s="98"/>
      <c r="AT74" s="98"/>
      <c r="AU74" s="98"/>
      <c r="AV74" s="98"/>
      <c r="AW74" s="98"/>
      <c r="AX74" s="98"/>
      <c r="BA74" s="2"/>
      <c r="BB74" s="2"/>
      <c r="BC74" s="2"/>
      <c r="BD74" s="2"/>
      <c r="BE74" s="2"/>
      <c r="BF74" s="2"/>
      <c r="BG74" s="2"/>
      <c r="BH74" s="2"/>
      <c r="BI74" s="2"/>
      <c r="BJ74" s="2"/>
      <c r="BK74" s="2"/>
      <c r="BL74" s="2"/>
      <c r="BM74" s="2"/>
      <c r="BN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T74" s="2"/>
      <c r="CU74" s="2"/>
      <c r="CV74" s="2"/>
      <c r="CW74" s="2"/>
      <c r="CX74" s="2"/>
      <c r="CY74" s="2"/>
      <c r="CZ74" s="2"/>
      <c r="DA74" s="2"/>
      <c r="DB74" s="2"/>
      <c r="DC74" s="2"/>
      <c r="DD74" s="2"/>
      <c r="DE74" s="2"/>
      <c r="DF74" s="2"/>
      <c r="DG74" s="2"/>
      <c r="DH74" s="2"/>
      <c r="DI74" s="2"/>
      <c r="DK74" s="2"/>
      <c r="DL74" s="2"/>
      <c r="DM74" s="2"/>
      <c r="DN74" s="2"/>
      <c r="DO74" s="2"/>
      <c r="DP74" s="2"/>
      <c r="DQ74" s="2"/>
      <c r="DR74" s="2"/>
      <c r="DS74" s="2"/>
      <c r="DT74" s="2"/>
      <c r="DU74" s="2"/>
      <c r="DV74" s="2"/>
      <c r="DW74" s="2"/>
      <c r="DY74" s="2"/>
      <c r="DZ74" s="2"/>
      <c r="EA74" s="2"/>
      <c r="EB74" s="2"/>
      <c r="EC74" s="2"/>
      <c r="ED74" s="2"/>
      <c r="EE74" s="2"/>
      <c r="EF74" s="2"/>
      <c r="EG74" s="2"/>
      <c r="EH74" s="2"/>
      <c r="EI74" s="2"/>
      <c r="EJ74" s="2"/>
      <c r="EK74" s="2"/>
    </row>
    <row r="75" spans="1:143" ht="18.75" customHeight="1">
      <c r="C75" s="1389" t="s">
        <v>109</v>
      </c>
      <c r="D75" s="1390"/>
      <c r="E75" s="1390"/>
      <c r="F75" s="1390"/>
      <c r="G75" s="1390"/>
      <c r="H75" s="1390"/>
      <c r="I75" s="1390"/>
      <c r="J75" s="1391"/>
      <c r="K75" s="302">
        <v>3</v>
      </c>
      <c r="L75" s="1748"/>
      <c r="M75" s="1749"/>
      <c r="N75" s="1744" t="s">
        <v>56</v>
      </c>
      <c r="O75" s="1745"/>
      <c r="P75" s="1746">
        <v>2</v>
      </c>
      <c r="Q75" s="1746"/>
      <c r="R75" s="1746">
        <v>7</v>
      </c>
      <c r="S75" s="1747"/>
      <c r="T75" s="1748"/>
      <c r="U75" s="1749"/>
      <c r="V75" s="303"/>
      <c r="W75" s="304"/>
      <c r="X75" s="304"/>
      <c r="Y75" s="304"/>
      <c r="Z75" s="304"/>
      <c r="AA75" s="305"/>
      <c r="CP75" s="2"/>
      <c r="CQ75" s="2"/>
      <c r="CR75" s="2"/>
      <c r="DF75" s="2"/>
      <c r="DG75" s="2"/>
      <c r="DH75" s="2"/>
      <c r="DI75" s="2"/>
      <c r="DU75" s="2"/>
      <c r="DV75" s="2"/>
      <c r="DW75" s="2"/>
      <c r="EI75" s="2"/>
      <c r="EJ75" s="2"/>
      <c r="EK75" s="2"/>
    </row>
    <row r="76" spans="1:143" ht="18.75" customHeight="1">
      <c r="C76" s="1389" t="s">
        <v>125</v>
      </c>
      <c r="D76" s="1390"/>
      <c r="E76" s="1390"/>
      <c r="F76" s="1390"/>
      <c r="G76" s="1390"/>
      <c r="H76" s="1390"/>
      <c r="I76" s="1390"/>
      <c r="J76" s="1391"/>
      <c r="K76" s="55">
        <v>4</v>
      </c>
      <c r="L76" s="1748"/>
      <c r="M76" s="1749"/>
      <c r="N76" s="1744" t="s">
        <v>750</v>
      </c>
      <c r="O76" s="1745"/>
      <c r="P76" s="1746">
        <v>2</v>
      </c>
      <c r="Q76" s="1746"/>
      <c r="R76" s="1746">
        <v>7</v>
      </c>
      <c r="S76" s="1747"/>
      <c r="T76" s="1748"/>
      <c r="U76" s="1749"/>
      <c r="V76" s="31"/>
      <c r="W76" s="32"/>
      <c r="X76" s="32"/>
      <c r="Y76" s="32"/>
      <c r="Z76" s="32"/>
      <c r="AA76" s="301"/>
      <c r="AB76" s="98"/>
      <c r="AC76" s="98"/>
      <c r="AD76" s="98"/>
      <c r="AE76" s="98"/>
      <c r="AF76" s="98"/>
      <c r="AG76" s="98"/>
      <c r="AH76" s="98"/>
      <c r="AI76" s="98"/>
      <c r="CP76" s="2"/>
      <c r="CQ76" s="2"/>
      <c r="CR76" s="306"/>
      <c r="DF76" s="2"/>
      <c r="DG76" s="2"/>
      <c r="DH76" s="2"/>
      <c r="DI76" s="306"/>
      <c r="DU76" s="2"/>
      <c r="DV76" s="2"/>
      <c r="DW76" s="306"/>
      <c r="EI76" s="2"/>
      <c r="EJ76" s="2"/>
      <c r="EK76" s="306"/>
    </row>
    <row r="77" spans="1:143" ht="18.75" customHeight="1">
      <c r="C77" s="1364" t="s">
        <v>127</v>
      </c>
      <c r="D77" s="1365"/>
      <c r="E77" s="1365"/>
      <c r="F77" s="1365"/>
      <c r="G77" s="1365"/>
      <c r="H77" s="1365"/>
      <c r="I77" s="1365"/>
      <c r="J77" s="1366"/>
      <c r="K77" s="58">
        <v>5</v>
      </c>
      <c r="L77" s="1741"/>
      <c r="M77" s="1742"/>
      <c r="N77" s="1744" t="s">
        <v>369</v>
      </c>
      <c r="O77" s="1745"/>
      <c r="P77" s="1746">
        <v>2</v>
      </c>
      <c r="Q77" s="1746"/>
      <c r="R77" s="1746">
        <v>7</v>
      </c>
      <c r="S77" s="1747"/>
      <c r="T77" s="1748"/>
      <c r="U77" s="1749"/>
      <c r="V77" s="59"/>
      <c r="W77" s="60"/>
      <c r="X77" s="60"/>
      <c r="Y77" s="60"/>
      <c r="Z77" s="60"/>
      <c r="AA77" s="307"/>
      <c r="AZ77" s="1377" t="s">
        <v>751</v>
      </c>
      <c r="BA77" s="1378"/>
      <c r="BB77" s="1378"/>
      <c r="BC77" s="1379"/>
      <c r="BD77" s="954" t="s">
        <v>298</v>
      </c>
      <c r="BE77" s="955"/>
      <c r="BF77" s="956"/>
      <c r="BG77" s="1743"/>
      <c r="BH77" s="1731"/>
      <c r="BI77" s="1731" t="s">
        <v>16</v>
      </c>
      <c r="BJ77" s="1732"/>
      <c r="BK77" s="1730"/>
      <c r="BL77" s="1731"/>
      <c r="BM77" s="1731" t="s">
        <v>17</v>
      </c>
      <c r="BN77" s="1732"/>
      <c r="BO77" s="1730"/>
      <c r="BP77" s="1731"/>
      <c r="BQ77" s="1731" t="s">
        <v>296</v>
      </c>
      <c r="BR77" s="1732"/>
      <c r="BS77" s="1005" t="s">
        <v>299</v>
      </c>
      <c r="BT77" s="1102"/>
      <c r="BU77" s="1102"/>
      <c r="BV77" s="1102"/>
      <c r="BW77" s="104"/>
      <c r="BX77" s="104"/>
      <c r="BY77" s="104"/>
      <c r="BZ77" s="104"/>
      <c r="CA77" s="104"/>
      <c r="CB77" s="104"/>
      <c r="CC77" s="104"/>
      <c r="CD77" s="104"/>
      <c r="CE77" s="104"/>
      <c r="CF77" s="104"/>
      <c r="CG77" s="104"/>
      <c r="CH77" s="104"/>
      <c r="CI77" s="104"/>
      <c r="CJ77" s="104"/>
      <c r="CK77" s="104"/>
      <c r="CL77" s="104"/>
      <c r="CM77" s="104"/>
      <c r="CN77" s="104"/>
      <c r="CO77" s="104"/>
      <c r="CP77" s="105"/>
      <c r="CQ77" s="105"/>
      <c r="CR77" s="106"/>
      <c r="DF77" s="306"/>
      <c r="DG77" s="306"/>
      <c r="DU77" s="306"/>
      <c r="EI77" s="306"/>
    </row>
    <row r="78" spans="1:143" ht="18.75" customHeight="1">
      <c r="C78" s="1364" t="s">
        <v>129</v>
      </c>
      <c r="D78" s="1365"/>
      <c r="E78" s="1365"/>
      <c r="F78" s="1365"/>
      <c r="G78" s="1365"/>
      <c r="H78" s="1365"/>
      <c r="I78" s="1365"/>
      <c r="J78" s="1366"/>
      <c r="K78" s="55">
        <v>6</v>
      </c>
      <c r="L78" s="1733">
        <v>1</v>
      </c>
      <c r="M78" s="1734"/>
      <c r="N78" s="1735" t="s">
        <v>752</v>
      </c>
      <c r="O78" s="1736"/>
      <c r="P78" s="1737"/>
      <c r="Q78" s="1738"/>
      <c r="R78" s="1739"/>
      <c r="S78" s="1740"/>
      <c r="T78" s="1741"/>
      <c r="U78" s="1742"/>
      <c r="V78" s="31"/>
      <c r="W78" s="32"/>
      <c r="X78" s="32"/>
      <c r="Y78" s="32"/>
      <c r="Z78" s="32"/>
      <c r="AA78" s="301"/>
      <c r="AZ78" s="1380"/>
      <c r="BA78" s="1381"/>
      <c r="BB78" s="1381"/>
      <c r="BC78" s="1382"/>
      <c r="BD78" s="957" t="s">
        <v>300</v>
      </c>
      <c r="BE78" s="958"/>
      <c r="BF78" s="959"/>
      <c r="BG78" s="1546"/>
      <c r="BH78" s="1547"/>
      <c r="BI78" s="1547"/>
      <c r="BJ78" s="1547"/>
      <c r="BK78" s="1547"/>
      <c r="BL78" s="1547"/>
      <c r="BM78" s="1547"/>
      <c r="BN78" s="1547"/>
      <c r="BO78" s="1547"/>
      <c r="BP78" s="1547"/>
      <c r="BQ78" s="1547"/>
      <c r="BR78" s="1725"/>
      <c r="BS78" s="1102" t="s">
        <v>301</v>
      </c>
      <c r="BT78" s="1102"/>
      <c r="BU78" s="1102"/>
      <c r="BV78" s="1102"/>
      <c r="BW78" s="103"/>
      <c r="BX78" s="103"/>
      <c r="BY78" s="103"/>
      <c r="BZ78" s="103"/>
      <c r="CA78" s="103"/>
      <c r="CB78" s="103"/>
      <c r="CC78" s="103"/>
      <c r="CD78" s="103"/>
      <c r="CE78" s="103"/>
      <c r="CF78" s="103"/>
      <c r="CG78" s="103"/>
      <c r="CH78" s="103"/>
      <c r="CI78" s="103"/>
      <c r="CJ78" s="103"/>
      <c r="CK78" s="103"/>
      <c r="CL78" s="103"/>
      <c r="CM78" s="103"/>
      <c r="CN78" s="103"/>
      <c r="CO78" s="103"/>
      <c r="CP78" s="105"/>
      <c r="CQ78" s="104" t="s">
        <v>302</v>
      </c>
      <c r="CR78" s="107"/>
    </row>
    <row r="79" spans="1:143" ht="18.75" customHeight="1" thickBot="1">
      <c r="C79" s="1726" t="s">
        <v>753</v>
      </c>
      <c r="D79" s="1727"/>
      <c r="E79" s="1727"/>
      <c r="F79" s="1727"/>
      <c r="G79" s="1727"/>
      <c r="H79" s="1727"/>
      <c r="I79" s="1727"/>
      <c r="J79" s="1728"/>
      <c r="K79" s="308">
        <v>7</v>
      </c>
      <c r="L79" s="309"/>
      <c r="M79" s="310"/>
      <c r="N79" s="310"/>
      <c r="O79" s="310"/>
      <c r="P79" s="310"/>
      <c r="Q79" s="310"/>
      <c r="R79" s="310"/>
      <c r="S79" s="310"/>
      <c r="T79" s="310"/>
      <c r="U79" s="310"/>
      <c r="V79" s="310"/>
      <c r="W79" s="310"/>
      <c r="X79" s="310"/>
      <c r="Y79" s="310"/>
      <c r="Z79" s="310"/>
      <c r="AA79" s="311"/>
    </row>
    <row r="80" spans="1:143" ht="3" customHeight="1" thickTop="1"/>
    <row r="81" spans="5:33" ht="62.25" hidden="1" customHeight="1"/>
    <row r="82" spans="5:33" ht="62.25" hidden="1" customHeight="1"/>
    <row r="83" spans="5:33" ht="62.25" hidden="1" customHeight="1">
      <c r="E83" s="312" t="s">
        <v>105</v>
      </c>
      <c r="F83" s="302">
        <v>1</v>
      </c>
      <c r="G83" s="313"/>
      <c r="H83" s="314"/>
      <c r="I83" s="315"/>
      <c r="J83" s="316"/>
      <c r="K83" s="317"/>
      <c r="L83" s="303"/>
      <c r="M83" s="304"/>
      <c r="N83" s="304"/>
      <c r="O83" s="304"/>
      <c r="P83" s="304"/>
      <c r="Q83" s="318"/>
    </row>
    <row r="84" spans="5:33" ht="62.25" hidden="1" customHeight="1">
      <c r="E84" s="312" t="s">
        <v>106</v>
      </c>
      <c r="F84" s="55">
        <v>2</v>
      </c>
      <c r="G84" s="319"/>
      <c r="H84" s="320"/>
      <c r="I84" s="321"/>
      <c r="J84" s="322"/>
      <c r="K84" s="319"/>
      <c r="L84" s="31"/>
      <c r="M84" s="32"/>
      <c r="N84" s="32"/>
      <c r="O84" s="32"/>
      <c r="P84" s="32"/>
      <c r="Q84" s="33"/>
    </row>
    <row r="85" spans="5:33" ht="62.25" hidden="1" customHeight="1">
      <c r="E85" s="323" t="s">
        <v>109</v>
      </c>
      <c r="F85" s="302">
        <v>3</v>
      </c>
      <c r="G85" s="324"/>
      <c r="H85" s="325" t="s">
        <v>56</v>
      </c>
      <c r="I85" s="326"/>
      <c r="J85" s="327"/>
      <c r="K85" s="324"/>
      <c r="L85" s="303"/>
      <c r="M85" s="304"/>
      <c r="N85" s="304"/>
      <c r="O85" s="304"/>
      <c r="P85" s="304"/>
      <c r="Q85" s="318"/>
    </row>
    <row r="86" spans="5:33" ht="62.25" hidden="1" customHeight="1">
      <c r="E86" s="312" t="s">
        <v>125</v>
      </c>
      <c r="F86" s="55">
        <v>4</v>
      </c>
      <c r="G86" s="324"/>
      <c r="H86" s="320" t="s">
        <v>750</v>
      </c>
      <c r="I86" s="328"/>
      <c r="J86" s="257"/>
      <c r="K86" s="324"/>
      <c r="L86" s="31"/>
      <c r="M86" s="32"/>
      <c r="N86" s="32"/>
      <c r="O86" s="32"/>
      <c r="P86" s="32"/>
      <c r="Q86" s="33"/>
    </row>
    <row r="87" spans="5:33" ht="62.25" hidden="1" customHeight="1">
      <c r="E87" s="329" t="s">
        <v>127</v>
      </c>
      <c r="F87" s="58">
        <v>5</v>
      </c>
      <c r="G87" s="330"/>
      <c r="H87" s="320" t="s">
        <v>369</v>
      </c>
      <c r="I87" s="328"/>
      <c r="J87" s="257"/>
      <c r="K87" s="324"/>
      <c r="L87" s="59"/>
      <c r="M87" s="60"/>
      <c r="N87" s="60"/>
      <c r="O87" s="60"/>
      <c r="P87" s="60"/>
      <c r="Q87" s="61"/>
    </row>
    <row r="88" spans="5:33" ht="62.25" hidden="1" customHeight="1">
      <c r="E88" s="329" t="s">
        <v>129</v>
      </c>
      <c r="F88" s="55">
        <v>6</v>
      </c>
      <c r="G88" s="331"/>
      <c r="H88" s="317"/>
      <c r="I88" s="332"/>
      <c r="J88" s="333"/>
      <c r="K88" s="334"/>
      <c r="L88" s="31"/>
      <c r="M88" s="32"/>
      <c r="N88" s="32"/>
      <c r="O88" s="32"/>
      <c r="P88" s="32"/>
      <c r="Q88" s="33"/>
    </row>
    <row r="89" spans="5:33" ht="62.25" hidden="1" customHeight="1">
      <c r="E89" s="335" t="s">
        <v>753</v>
      </c>
      <c r="F89" s="55">
        <v>7</v>
      </c>
      <c r="G89" s="336"/>
      <c r="H89" s="337"/>
      <c r="I89" s="337"/>
      <c r="J89" s="337"/>
      <c r="K89" s="337"/>
      <c r="L89" s="337"/>
      <c r="M89" s="337"/>
      <c r="N89" s="337"/>
      <c r="O89" s="337"/>
      <c r="P89" s="337"/>
      <c r="Q89" s="338"/>
    </row>
    <row r="90" spans="5:33" ht="62.25" hidden="1" customHeight="1"/>
    <row r="91" spans="5:33" ht="62.25" hidden="1" customHeight="1"/>
    <row r="92" spans="5:33" ht="18.75" customHeight="1"/>
    <row r="93" spans="5:33" ht="18.75" customHeight="1"/>
    <row r="94" spans="5:33" ht="18.75" customHeight="1"/>
    <row r="95" spans="5:33" ht="18.75" customHeight="1"/>
    <row r="96" spans="5:33" ht="18.75" customHeight="1">
      <c r="AB96" s="1729"/>
      <c r="AC96" s="1729"/>
      <c r="AD96" s="1729"/>
      <c r="AE96" s="1729"/>
      <c r="AF96" s="1729"/>
      <c r="AG96" s="1729"/>
    </row>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sheetData>
  <mergeCells count="1849">
    <mergeCell ref="BN1:CH1"/>
    <mergeCell ref="G2:J3"/>
    <mergeCell ref="K2:W3"/>
    <mergeCell ref="X2:AK2"/>
    <mergeCell ref="X3:AH3"/>
    <mergeCell ref="BK3:BN3"/>
    <mergeCell ref="BP3:BS3"/>
    <mergeCell ref="BU3:BX3"/>
    <mergeCell ref="BZ3:CK3"/>
    <mergeCell ref="CH4:CI4"/>
    <mergeCell ref="CJ4:CK4"/>
    <mergeCell ref="CM4:CN4"/>
    <mergeCell ref="CO4:CP4"/>
    <mergeCell ref="CQ4:CR4"/>
    <mergeCell ref="S5:T5"/>
    <mergeCell ref="AG5:AH5"/>
    <mergeCell ref="AJ5:AK5"/>
    <mergeCell ref="AM5:AN5"/>
    <mergeCell ref="CM3:CR3"/>
    <mergeCell ref="I4:R5"/>
    <mergeCell ref="BK4:BN4"/>
    <mergeCell ref="BP4:BS4"/>
    <mergeCell ref="BU4:BV4"/>
    <mergeCell ref="BW4:BX4"/>
    <mergeCell ref="BZ4:CA4"/>
    <mergeCell ref="CB4:CC4"/>
    <mergeCell ref="CD4:CE4"/>
    <mergeCell ref="CF4:CG4"/>
    <mergeCell ref="AE5:AF5"/>
    <mergeCell ref="AW7:AX8"/>
    <mergeCell ref="BA7:BD9"/>
    <mergeCell ref="BE7:BV8"/>
    <mergeCell ref="BW7:CR7"/>
    <mergeCell ref="BW8:CR8"/>
    <mergeCell ref="C9:D9"/>
    <mergeCell ref="E9:F9"/>
    <mergeCell ref="G9:H9"/>
    <mergeCell ref="I9:J9"/>
    <mergeCell ref="K9:L9"/>
    <mergeCell ref="AK7:AL8"/>
    <mergeCell ref="AM7:AN8"/>
    <mergeCell ref="AO7:AP8"/>
    <mergeCell ref="AQ7:AR8"/>
    <mergeCell ref="AS7:AT8"/>
    <mergeCell ref="AU7:AV8"/>
    <mergeCell ref="Y7:Z8"/>
    <mergeCell ref="AA7:AB8"/>
    <mergeCell ref="AC7:AD8"/>
    <mergeCell ref="AE7:AF8"/>
    <mergeCell ref="AG7:AH8"/>
    <mergeCell ref="AI7:AJ8"/>
    <mergeCell ref="M7:N8"/>
    <mergeCell ref="O7:P8"/>
    <mergeCell ref="Q7:R8"/>
    <mergeCell ref="S7:T8"/>
    <mergeCell ref="U7:V8"/>
    <mergeCell ref="W7:X8"/>
    <mergeCell ref="C7:D8"/>
    <mergeCell ref="E7:F8"/>
    <mergeCell ref="G7:H8"/>
    <mergeCell ref="I7:J8"/>
    <mergeCell ref="CO9:CP9"/>
    <mergeCell ref="CQ9:CR9"/>
    <mergeCell ref="X11:AF11"/>
    <mergeCell ref="AG11:AH11"/>
    <mergeCell ref="B13:B14"/>
    <mergeCell ref="C13:J14"/>
    <mergeCell ref="K13:AA14"/>
    <mergeCell ref="AB13:BK14"/>
    <mergeCell ref="BL13:BS13"/>
    <mergeCell ref="CA9:CB9"/>
    <mergeCell ref="CC9:CD9"/>
    <mergeCell ref="CE9:CF9"/>
    <mergeCell ref="CG9:CH9"/>
    <mergeCell ref="CI9:CJ9"/>
    <mergeCell ref="CK9:CL9"/>
    <mergeCell ref="BO9:BP9"/>
    <mergeCell ref="BQ9:BR9"/>
    <mergeCell ref="BS9:BT9"/>
    <mergeCell ref="BU9:BV9"/>
    <mergeCell ref="BW9:BX9"/>
    <mergeCell ref="BY9:BZ9"/>
    <mergeCell ref="AW9:AX9"/>
    <mergeCell ref="BE9:BF9"/>
    <mergeCell ref="BG9:BH9"/>
    <mergeCell ref="BI9:BJ9"/>
    <mergeCell ref="BK9:BL9"/>
    <mergeCell ref="BM9:BN9"/>
    <mergeCell ref="AK9:AL9"/>
    <mergeCell ref="AM9:AN9"/>
    <mergeCell ref="AO9:AP9"/>
    <mergeCell ref="AQ9:AR9"/>
    <mergeCell ref="AS9:AT9"/>
    <mergeCell ref="AD15:AE15"/>
    <mergeCell ref="AF15:AG15"/>
    <mergeCell ref="AH15:AI15"/>
    <mergeCell ref="AJ15:AK15"/>
    <mergeCell ref="AL15:AM15"/>
    <mergeCell ref="AN15:AO15"/>
    <mergeCell ref="BT13:CI13"/>
    <mergeCell ref="BL14:CI14"/>
    <mergeCell ref="B15:B16"/>
    <mergeCell ref="C15:J15"/>
    <mergeCell ref="L15:M15"/>
    <mergeCell ref="N15:O15"/>
    <mergeCell ref="P15:Q15"/>
    <mergeCell ref="R15:S15"/>
    <mergeCell ref="T15:U15"/>
    <mergeCell ref="AB15:AC15"/>
    <mergeCell ref="CM9:CN9"/>
    <mergeCell ref="AU9:AV9"/>
    <mergeCell ref="Y9:Z9"/>
    <mergeCell ref="AA9:AB9"/>
    <mergeCell ref="AC9:AD9"/>
    <mergeCell ref="AE9:AF9"/>
    <mergeCell ref="AG9:AH9"/>
    <mergeCell ref="AI9:AJ9"/>
    <mergeCell ref="M9:N9"/>
    <mergeCell ref="O9:P9"/>
    <mergeCell ref="Q9:R9"/>
    <mergeCell ref="S9:T9"/>
    <mergeCell ref="U9:V9"/>
    <mergeCell ref="W9:X9"/>
    <mergeCell ref="B7:B9"/>
    <mergeCell ref="K7:L8"/>
    <mergeCell ref="AL16:AM16"/>
    <mergeCell ref="AN16:AO16"/>
    <mergeCell ref="AP16:AQ16"/>
    <mergeCell ref="AR16:AS16"/>
    <mergeCell ref="CH15:CI15"/>
    <mergeCell ref="C16:J16"/>
    <mergeCell ref="L16:M16"/>
    <mergeCell ref="N16:O16"/>
    <mergeCell ref="P16:Q16"/>
    <mergeCell ref="R16:S16"/>
    <mergeCell ref="T16:U16"/>
    <mergeCell ref="AB16:AC16"/>
    <mergeCell ref="AD16:AE16"/>
    <mergeCell ref="AF16:AG16"/>
    <mergeCell ref="BV15:BW15"/>
    <mergeCell ref="BX15:BY15"/>
    <mergeCell ref="BZ15:CA15"/>
    <mergeCell ref="CB15:CC15"/>
    <mergeCell ref="CD15:CE15"/>
    <mergeCell ref="CF15:CG15"/>
    <mergeCell ref="BB15:BC15"/>
    <mergeCell ref="BD15:BE15"/>
    <mergeCell ref="BF15:BG15"/>
    <mergeCell ref="BH15:BI15"/>
    <mergeCell ref="BJ15:BK15"/>
    <mergeCell ref="BT15:BU15"/>
    <mergeCell ref="AP15:AQ15"/>
    <mergeCell ref="AR15:AS15"/>
    <mergeCell ref="AT15:AU15"/>
    <mergeCell ref="AV15:AW15"/>
    <mergeCell ref="AX15:AY15"/>
    <mergeCell ref="AZ15:BA15"/>
    <mergeCell ref="AJ17:AK17"/>
    <mergeCell ref="AL17:AM17"/>
    <mergeCell ref="CD16:CE16"/>
    <mergeCell ref="CF16:CG16"/>
    <mergeCell ref="CH16:CI16"/>
    <mergeCell ref="B17:B18"/>
    <mergeCell ref="C17:J17"/>
    <mergeCell ref="L17:M17"/>
    <mergeCell ref="N17:O17"/>
    <mergeCell ref="P17:Q17"/>
    <mergeCell ref="R17:S17"/>
    <mergeCell ref="T17:U17"/>
    <mergeCell ref="BR16:BS16"/>
    <mergeCell ref="BT16:BU16"/>
    <mergeCell ref="BV16:BW16"/>
    <mergeCell ref="BX16:BY16"/>
    <mergeCell ref="BZ16:CA16"/>
    <mergeCell ref="CB16:CC16"/>
    <mergeCell ref="BF16:BG16"/>
    <mergeCell ref="BH16:BI16"/>
    <mergeCell ref="BJ16:BK16"/>
    <mergeCell ref="BL16:BM16"/>
    <mergeCell ref="BN16:BO16"/>
    <mergeCell ref="BP16:BQ16"/>
    <mergeCell ref="AT16:AU16"/>
    <mergeCell ref="AV16:AW16"/>
    <mergeCell ref="AX16:AY16"/>
    <mergeCell ref="AZ16:BA16"/>
    <mergeCell ref="BB16:BC16"/>
    <mergeCell ref="BD16:BE16"/>
    <mergeCell ref="AH16:AI16"/>
    <mergeCell ref="AJ16:AK16"/>
    <mergeCell ref="CF17:CG17"/>
    <mergeCell ref="CH17:CI17"/>
    <mergeCell ref="C18:J18"/>
    <mergeCell ref="L18:M18"/>
    <mergeCell ref="N18:O18"/>
    <mergeCell ref="P18:Q18"/>
    <mergeCell ref="R18:S18"/>
    <mergeCell ref="T18:U18"/>
    <mergeCell ref="AB18:AC18"/>
    <mergeCell ref="AD18:AE18"/>
    <mergeCell ref="BT17:BU17"/>
    <mergeCell ref="BV17:BW17"/>
    <mergeCell ref="BX17:BY17"/>
    <mergeCell ref="BZ17:CA17"/>
    <mergeCell ref="CB17:CC17"/>
    <mergeCell ref="CD17:CE17"/>
    <mergeCell ref="AZ17:BA17"/>
    <mergeCell ref="BB17:BC17"/>
    <mergeCell ref="BD17:BE17"/>
    <mergeCell ref="BF17:BG17"/>
    <mergeCell ref="BH17:BI17"/>
    <mergeCell ref="BJ17:BK17"/>
    <mergeCell ref="AN17:AO17"/>
    <mergeCell ref="AP17:AQ17"/>
    <mergeCell ref="AR17:AS17"/>
    <mergeCell ref="AT17:AU17"/>
    <mergeCell ref="AV17:AW17"/>
    <mergeCell ref="AX17:AY17"/>
    <mergeCell ref="AB17:AC17"/>
    <mergeCell ref="AD17:AE17"/>
    <mergeCell ref="AF17:AG17"/>
    <mergeCell ref="AH17:AI17"/>
    <mergeCell ref="BD18:BE18"/>
    <mergeCell ref="BF18:BG18"/>
    <mergeCell ref="BH18:BI18"/>
    <mergeCell ref="BJ18:BK18"/>
    <mergeCell ref="BL18:BM18"/>
    <mergeCell ref="BN18:BO18"/>
    <mergeCell ref="AR18:AS18"/>
    <mergeCell ref="AT18:AU18"/>
    <mergeCell ref="AV18:AW18"/>
    <mergeCell ref="AX18:AY18"/>
    <mergeCell ref="AZ18:BA18"/>
    <mergeCell ref="BB18:BC18"/>
    <mergeCell ref="AF18:AG18"/>
    <mergeCell ref="AH18:AI18"/>
    <mergeCell ref="AJ18:AK18"/>
    <mergeCell ref="AL18:AM18"/>
    <mergeCell ref="AN18:AO18"/>
    <mergeCell ref="AP18:AQ18"/>
    <mergeCell ref="AF23:AG23"/>
    <mergeCell ref="AH23:AI23"/>
    <mergeCell ref="AJ23:AK23"/>
    <mergeCell ref="AL23:AM23"/>
    <mergeCell ref="AN23:AO23"/>
    <mergeCell ref="AP23:AQ23"/>
    <mergeCell ref="BL22:CI22"/>
    <mergeCell ref="B23:B24"/>
    <mergeCell ref="C23:J23"/>
    <mergeCell ref="L23:M23"/>
    <mergeCell ref="N23:O23"/>
    <mergeCell ref="P23:Q23"/>
    <mergeCell ref="R23:S23"/>
    <mergeCell ref="T23:U23"/>
    <mergeCell ref="AB23:AC23"/>
    <mergeCell ref="AD23:AE23"/>
    <mergeCell ref="CB18:CC18"/>
    <mergeCell ref="CD18:CE18"/>
    <mergeCell ref="CF18:CG18"/>
    <mergeCell ref="CH18:CI18"/>
    <mergeCell ref="B21:B22"/>
    <mergeCell ref="C21:J22"/>
    <mergeCell ref="K21:AA22"/>
    <mergeCell ref="AB21:BK22"/>
    <mergeCell ref="BL21:BS21"/>
    <mergeCell ref="BT21:CI21"/>
    <mergeCell ref="BP18:BQ18"/>
    <mergeCell ref="BR18:BS18"/>
    <mergeCell ref="BT18:BU18"/>
    <mergeCell ref="BV18:BW18"/>
    <mergeCell ref="BX18:BY18"/>
    <mergeCell ref="BZ18:CA18"/>
    <mergeCell ref="BX23:BY23"/>
    <mergeCell ref="BZ23:CA23"/>
    <mergeCell ref="CB23:CC23"/>
    <mergeCell ref="CD23:CE23"/>
    <mergeCell ref="CF23:CG23"/>
    <mergeCell ref="CH23:CI23"/>
    <mergeCell ref="BD23:BE23"/>
    <mergeCell ref="BF23:BG23"/>
    <mergeCell ref="BH23:BI23"/>
    <mergeCell ref="BJ23:BK23"/>
    <mergeCell ref="BT23:BU23"/>
    <mergeCell ref="BV23:BW23"/>
    <mergeCell ref="AR23:AS23"/>
    <mergeCell ref="AT23:AU23"/>
    <mergeCell ref="AV23:AW23"/>
    <mergeCell ref="AX23:AY23"/>
    <mergeCell ref="AZ23:BA23"/>
    <mergeCell ref="BB23:BC23"/>
    <mergeCell ref="AN24:AO24"/>
    <mergeCell ref="AP24:AQ24"/>
    <mergeCell ref="AR24:AS24"/>
    <mergeCell ref="AT24:AU24"/>
    <mergeCell ref="AV24:AW24"/>
    <mergeCell ref="AX24:AY24"/>
    <mergeCell ref="AB24:AC24"/>
    <mergeCell ref="AD24:AE24"/>
    <mergeCell ref="AF24:AG24"/>
    <mergeCell ref="AH24:AI24"/>
    <mergeCell ref="AJ24:AK24"/>
    <mergeCell ref="AL24:AM24"/>
    <mergeCell ref="C24:J24"/>
    <mergeCell ref="L24:M24"/>
    <mergeCell ref="N24:O24"/>
    <mergeCell ref="P24:Q24"/>
    <mergeCell ref="R24:S24"/>
    <mergeCell ref="T24:U24"/>
    <mergeCell ref="BX24:BY24"/>
    <mergeCell ref="BZ24:CA24"/>
    <mergeCell ref="CB24:CC24"/>
    <mergeCell ref="CD24:CE24"/>
    <mergeCell ref="CF24:CG24"/>
    <mergeCell ref="CH24:CI24"/>
    <mergeCell ref="BL24:BM24"/>
    <mergeCell ref="BN24:BO24"/>
    <mergeCell ref="BP24:BQ24"/>
    <mergeCell ref="BR24:BS24"/>
    <mergeCell ref="BT24:BU24"/>
    <mergeCell ref="BV24:BW24"/>
    <mergeCell ref="AZ24:BA24"/>
    <mergeCell ref="BB24:BC24"/>
    <mergeCell ref="BD24:BE24"/>
    <mergeCell ref="BF24:BG24"/>
    <mergeCell ref="BH24:BI24"/>
    <mergeCell ref="BJ24:BK24"/>
    <mergeCell ref="AP25:AQ25"/>
    <mergeCell ref="AR25:AS25"/>
    <mergeCell ref="AT25:AU25"/>
    <mergeCell ref="AV25:AW25"/>
    <mergeCell ref="T25:U25"/>
    <mergeCell ref="AB25:AC25"/>
    <mergeCell ref="AD25:AE25"/>
    <mergeCell ref="AF25:AG25"/>
    <mergeCell ref="AH25:AI25"/>
    <mergeCell ref="AJ25:AK25"/>
    <mergeCell ref="B25:B26"/>
    <mergeCell ref="C25:J25"/>
    <mergeCell ref="L25:M25"/>
    <mergeCell ref="N25:O25"/>
    <mergeCell ref="P25:Q25"/>
    <mergeCell ref="R25:S25"/>
    <mergeCell ref="AT26:AU26"/>
    <mergeCell ref="AV26:AW26"/>
    <mergeCell ref="AX26:AY26"/>
    <mergeCell ref="AZ26:BA26"/>
    <mergeCell ref="AD26:AE26"/>
    <mergeCell ref="AF26:AG26"/>
    <mergeCell ref="AH26:AI26"/>
    <mergeCell ref="AJ26:AK26"/>
    <mergeCell ref="AL26:AM26"/>
    <mergeCell ref="AN26:AO26"/>
    <mergeCell ref="CD25:CE25"/>
    <mergeCell ref="CF25:CG25"/>
    <mergeCell ref="CH25:CI25"/>
    <mergeCell ref="C26:J26"/>
    <mergeCell ref="L26:M26"/>
    <mergeCell ref="N26:O26"/>
    <mergeCell ref="P26:Q26"/>
    <mergeCell ref="R26:S26"/>
    <mergeCell ref="T26:U26"/>
    <mergeCell ref="AB26:AC26"/>
    <mergeCell ref="BJ25:BK25"/>
    <mergeCell ref="BT25:BU25"/>
    <mergeCell ref="BV25:BW25"/>
    <mergeCell ref="BX25:BY25"/>
    <mergeCell ref="BZ25:CA25"/>
    <mergeCell ref="CB25:CC25"/>
    <mergeCell ref="AX25:AY25"/>
    <mergeCell ref="AZ25:BA25"/>
    <mergeCell ref="BB25:BC25"/>
    <mergeCell ref="BD25:BE25"/>
    <mergeCell ref="BF25:BG25"/>
    <mergeCell ref="BH25:BI25"/>
    <mergeCell ref="AL25:AM25"/>
    <mergeCell ref="AN25:AO25"/>
    <mergeCell ref="AR27:AS27"/>
    <mergeCell ref="AT27:AU27"/>
    <mergeCell ref="R27:S27"/>
    <mergeCell ref="T27:U27"/>
    <mergeCell ref="AB27:AC27"/>
    <mergeCell ref="AD27:AE27"/>
    <mergeCell ref="AF27:AG27"/>
    <mergeCell ref="AH27:AI27"/>
    <mergeCell ref="BZ26:CA26"/>
    <mergeCell ref="CB26:CC26"/>
    <mergeCell ref="CD26:CE26"/>
    <mergeCell ref="CF26:CG26"/>
    <mergeCell ref="CH26:CI26"/>
    <mergeCell ref="B27:B28"/>
    <mergeCell ref="C27:J27"/>
    <mergeCell ref="L27:M27"/>
    <mergeCell ref="N27:O27"/>
    <mergeCell ref="P27:Q27"/>
    <mergeCell ref="BN26:BO26"/>
    <mergeCell ref="BP26:BQ26"/>
    <mergeCell ref="BR26:BS26"/>
    <mergeCell ref="BT26:BU26"/>
    <mergeCell ref="BV26:BW26"/>
    <mergeCell ref="BX26:BY26"/>
    <mergeCell ref="BB26:BC26"/>
    <mergeCell ref="BD26:BE26"/>
    <mergeCell ref="BF26:BG26"/>
    <mergeCell ref="BH26:BI26"/>
    <mergeCell ref="BJ26:BK26"/>
    <mergeCell ref="BL26:BM26"/>
    <mergeCell ref="AP26:AQ26"/>
    <mergeCell ref="AR26:AS26"/>
    <mergeCell ref="AB28:AC28"/>
    <mergeCell ref="AD28:AE28"/>
    <mergeCell ref="AF28:AG28"/>
    <mergeCell ref="AH28:AI28"/>
    <mergeCell ref="AJ28:AK28"/>
    <mergeCell ref="AL28:AM28"/>
    <mergeCell ref="CB27:CC27"/>
    <mergeCell ref="CD27:CE27"/>
    <mergeCell ref="CF27:CG27"/>
    <mergeCell ref="CH27:CI27"/>
    <mergeCell ref="C28:J28"/>
    <mergeCell ref="L28:M28"/>
    <mergeCell ref="N28:O28"/>
    <mergeCell ref="P28:Q28"/>
    <mergeCell ref="R28:S28"/>
    <mergeCell ref="T28:U28"/>
    <mergeCell ref="BH27:BI27"/>
    <mergeCell ref="BJ27:BK27"/>
    <mergeCell ref="BT27:BU27"/>
    <mergeCell ref="BV27:BW27"/>
    <mergeCell ref="BX27:BY27"/>
    <mergeCell ref="BZ27:CA27"/>
    <mergeCell ref="AV27:AW27"/>
    <mergeCell ref="AX27:AY27"/>
    <mergeCell ref="AZ27:BA27"/>
    <mergeCell ref="BB27:BC27"/>
    <mergeCell ref="BD27:BE27"/>
    <mergeCell ref="BF27:BG27"/>
    <mergeCell ref="AJ27:AK27"/>
    <mergeCell ref="AL27:AM27"/>
    <mergeCell ref="AN27:AO27"/>
    <mergeCell ref="AP27:AQ27"/>
    <mergeCell ref="AH29:AI29"/>
    <mergeCell ref="AJ29:AK29"/>
    <mergeCell ref="B29:B30"/>
    <mergeCell ref="C29:J29"/>
    <mergeCell ref="L29:M29"/>
    <mergeCell ref="N29:O29"/>
    <mergeCell ref="P29:Q29"/>
    <mergeCell ref="R29:S29"/>
    <mergeCell ref="BX28:BY28"/>
    <mergeCell ref="BZ28:CA28"/>
    <mergeCell ref="CB28:CC28"/>
    <mergeCell ref="CD28:CE28"/>
    <mergeCell ref="CF28:CG28"/>
    <mergeCell ref="CH28:CI28"/>
    <mergeCell ref="BL28:BM28"/>
    <mergeCell ref="BN28:BO28"/>
    <mergeCell ref="BP28:BQ28"/>
    <mergeCell ref="BR28:BS28"/>
    <mergeCell ref="BT28:BU28"/>
    <mergeCell ref="BV28:BW28"/>
    <mergeCell ref="AZ28:BA28"/>
    <mergeCell ref="BB28:BC28"/>
    <mergeCell ref="BD28:BE28"/>
    <mergeCell ref="BF28:BG28"/>
    <mergeCell ref="BH28:BI28"/>
    <mergeCell ref="BJ28:BK28"/>
    <mergeCell ref="AN28:AO28"/>
    <mergeCell ref="AP28:AQ28"/>
    <mergeCell ref="AR28:AS28"/>
    <mergeCell ref="AT28:AU28"/>
    <mergeCell ref="AV28:AW28"/>
    <mergeCell ref="AX28:AY28"/>
    <mergeCell ref="CD29:CE29"/>
    <mergeCell ref="CF29:CG29"/>
    <mergeCell ref="CH29:CI29"/>
    <mergeCell ref="C30:J30"/>
    <mergeCell ref="L30:M30"/>
    <mergeCell ref="N30:O30"/>
    <mergeCell ref="P30:Q30"/>
    <mergeCell ref="R30:S30"/>
    <mergeCell ref="T30:U30"/>
    <mergeCell ref="AB30:AC30"/>
    <mergeCell ref="BJ29:BK29"/>
    <mergeCell ref="BT29:BU29"/>
    <mergeCell ref="BV29:BW29"/>
    <mergeCell ref="BX29:BY29"/>
    <mergeCell ref="BZ29:CA29"/>
    <mergeCell ref="CB29:CC29"/>
    <mergeCell ref="AX29:AY29"/>
    <mergeCell ref="AZ29:BA29"/>
    <mergeCell ref="BB29:BC29"/>
    <mergeCell ref="BD29:BE29"/>
    <mergeCell ref="BF29:BG29"/>
    <mergeCell ref="BH29:BI29"/>
    <mergeCell ref="AL29:AM29"/>
    <mergeCell ref="AN29:AO29"/>
    <mergeCell ref="AP29:AQ29"/>
    <mergeCell ref="AR29:AS29"/>
    <mergeCell ref="AT29:AU29"/>
    <mergeCell ref="AV29:AW29"/>
    <mergeCell ref="T29:U29"/>
    <mergeCell ref="AB29:AC29"/>
    <mergeCell ref="AD29:AE29"/>
    <mergeCell ref="AF29:AG29"/>
    <mergeCell ref="CF30:CG30"/>
    <mergeCell ref="CH30:CI30"/>
    <mergeCell ref="B31:B32"/>
    <mergeCell ref="C31:J31"/>
    <mergeCell ref="L31:M31"/>
    <mergeCell ref="N31:O31"/>
    <mergeCell ref="P31:Q31"/>
    <mergeCell ref="BN30:BO30"/>
    <mergeCell ref="BP30:BQ30"/>
    <mergeCell ref="BR30:BS30"/>
    <mergeCell ref="BT30:BU30"/>
    <mergeCell ref="BV30:BW30"/>
    <mergeCell ref="BX30:BY30"/>
    <mergeCell ref="BB30:BC30"/>
    <mergeCell ref="BD30:BE30"/>
    <mergeCell ref="BF30:BG30"/>
    <mergeCell ref="BH30:BI30"/>
    <mergeCell ref="BJ30:BK30"/>
    <mergeCell ref="BL30:BM30"/>
    <mergeCell ref="AP30:AQ30"/>
    <mergeCell ref="AR30:AS30"/>
    <mergeCell ref="AT30:AU30"/>
    <mergeCell ref="AV30:AW30"/>
    <mergeCell ref="AX30:AY30"/>
    <mergeCell ref="AZ30:BA30"/>
    <mergeCell ref="AD30:AE30"/>
    <mergeCell ref="AF30:AG30"/>
    <mergeCell ref="AH30:AI30"/>
    <mergeCell ref="AJ30:AK30"/>
    <mergeCell ref="AL30:AM30"/>
    <mergeCell ref="AN30:AO30"/>
    <mergeCell ref="BD31:BE31"/>
    <mergeCell ref="BZ30:CA30"/>
    <mergeCell ref="CB30:CC30"/>
    <mergeCell ref="CD30:CE30"/>
    <mergeCell ref="AN32:AO32"/>
    <mergeCell ref="AP32:AQ32"/>
    <mergeCell ref="AR32:AS32"/>
    <mergeCell ref="AT32:AU32"/>
    <mergeCell ref="AV32:AW32"/>
    <mergeCell ref="AX32:AY32"/>
    <mergeCell ref="AB32:AC32"/>
    <mergeCell ref="AD32:AE32"/>
    <mergeCell ref="AF32:AG32"/>
    <mergeCell ref="AH32:AI32"/>
    <mergeCell ref="AJ32:AK32"/>
    <mergeCell ref="AL32:AM32"/>
    <mergeCell ref="CB31:CC31"/>
    <mergeCell ref="CD31:CE31"/>
    <mergeCell ref="BD32:BE32"/>
    <mergeCell ref="BF32:BG32"/>
    <mergeCell ref="BT32:BU32"/>
    <mergeCell ref="BV32:BW32"/>
    <mergeCell ref="AZ32:BA32"/>
    <mergeCell ref="BB32:BC32"/>
    <mergeCell ref="BF31:BG31"/>
    <mergeCell ref="AJ31:AK31"/>
    <mergeCell ref="AL31:AM31"/>
    <mergeCell ref="AN31:AO31"/>
    <mergeCell ref="AP31:AQ31"/>
    <mergeCell ref="AR31:AS31"/>
    <mergeCell ref="AT31:AU31"/>
    <mergeCell ref="R31:S31"/>
    <mergeCell ref="T31:U31"/>
    <mergeCell ref="AB31:AC31"/>
    <mergeCell ref="AD31:AE31"/>
    <mergeCell ref="AF31:AG31"/>
    <mergeCell ref="AH31:AI31"/>
    <mergeCell ref="AD38:AE38"/>
    <mergeCell ref="AF38:AG38"/>
    <mergeCell ref="BV37:BW37"/>
    <mergeCell ref="BX37:BY37"/>
    <mergeCell ref="CF31:CG31"/>
    <mergeCell ref="CH31:CI31"/>
    <mergeCell ref="C32:J32"/>
    <mergeCell ref="L32:M32"/>
    <mergeCell ref="N32:O32"/>
    <mergeCell ref="P32:Q32"/>
    <mergeCell ref="R32:S32"/>
    <mergeCell ref="T32:U32"/>
    <mergeCell ref="BH31:BI31"/>
    <mergeCell ref="BJ31:BK31"/>
    <mergeCell ref="BT31:BU31"/>
    <mergeCell ref="BV31:BW31"/>
    <mergeCell ref="BX31:BY31"/>
    <mergeCell ref="BZ31:CA31"/>
    <mergeCell ref="AV31:AW31"/>
    <mergeCell ref="AX31:AY31"/>
    <mergeCell ref="AZ31:BA31"/>
    <mergeCell ref="BB31:BC31"/>
    <mergeCell ref="BX32:BY32"/>
    <mergeCell ref="BZ32:CA32"/>
    <mergeCell ref="CB32:CC32"/>
    <mergeCell ref="CD32:CE32"/>
    <mergeCell ref="CF32:CG32"/>
    <mergeCell ref="CH32:CI32"/>
    <mergeCell ref="BL32:BM32"/>
    <mergeCell ref="BN32:BO32"/>
    <mergeCell ref="BP32:BQ32"/>
    <mergeCell ref="BR32:BS32"/>
    <mergeCell ref="AD37:AE37"/>
    <mergeCell ref="AF37:AG37"/>
    <mergeCell ref="AH37:AI37"/>
    <mergeCell ref="AJ37:AK37"/>
    <mergeCell ref="BH32:BI32"/>
    <mergeCell ref="BJ32:BK32"/>
    <mergeCell ref="AL37:AM37"/>
    <mergeCell ref="AN37:AO37"/>
    <mergeCell ref="BT35:CI35"/>
    <mergeCell ref="BL36:CI36"/>
    <mergeCell ref="B37:B38"/>
    <mergeCell ref="C37:J37"/>
    <mergeCell ref="L37:M37"/>
    <mergeCell ref="N37:O37"/>
    <mergeCell ref="P37:Q37"/>
    <mergeCell ref="R37:S37"/>
    <mergeCell ref="T37:U37"/>
    <mergeCell ref="AB37:AC37"/>
    <mergeCell ref="A34:BK34"/>
    <mergeCell ref="B35:B36"/>
    <mergeCell ref="C35:J36"/>
    <mergeCell ref="K35:AA36"/>
    <mergeCell ref="AB35:BK36"/>
    <mergeCell ref="BL35:BS35"/>
    <mergeCell ref="CH37:CI37"/>
    <mergeCell ref="C38:J38"/>
    <mergeCell ref="L38:M38"/>
    <mergeCell ref="N38:O38"/>
    <mergeCell ref="P38:Q38"/>
    <mergeCell ref="R38:S38"/>
    <mergeCell ref="T38:U38"/>
    <mergeCell ref="AB38:AC38"/>
    <mergeCell ref="AZ38:BA38"/>
    <mergeCell ref="BB38:BC38"/>
    <mergeCell ref="BD38:BE38"/>
    <mergeCell ref="AH38:AI38"/>
    <mergeCell ref="AJ38:AK38"/>
    <mergeCell ref="AL38:AM38"/>
    <mergeCell ref="AN38:AO38"/>
    <mergeCell ref="AP38:AQ38"/>
    <mergeCell ref="BZ37:CA37"/>
    <mergeCell ref="CB37:CC37"/>
    <mergeCell ref="CD37:CE37"/>
    <mergeCell ref="CF37:CG37"/>
    <mergeCell ref="BB37:BC37"/>
    <mergeCell ref="BD37:BE37"/>
    <mergeCell ref="BF37:BG37"/>
    <mergeCell ref="BH37:BI37"/>
    <mergeCell ref="BJ37:BK37"/>
    <mergeCell ref="BT37:BU37"/>
    <mergeCell ref="AP37:AQ37"/>
    <mergeCell ref="AR37:AS37"/>
    <mergeCell ref="AT37:AU37"/>
    <mergeCell ref="AV37:AW37"/>
    <mergeCell ref="AX37:AY37"/>
    <mergeCell ref="AZ37:BA37"/>
    <mergeCell ref="AB39:AC39"/>
    <mergeCell ref="AD39:AE39"/>
    <mergeCell ref="AF39:AG39"/>
    <mergeCell ref="AH39:AI39"/>
    <mergeCell ref="AJ39:AK39"/>
    <mergeCell ref="AL39:AM39"/>
    <mergeCell ref="CD38:CE38"/>
    <mergeCell ref="AR38:AS38"/>
    <mergeCell ref="CF38:CG38"/>
    <mergeCell ref="CH38:CI38"/>
    <mergeCell ref="B39:B40"/>
    <mergeCell ref="C39:J39"/>
    <mergeCell ref="L39:M39"/>
    <mergeCell ref="N39:O39"/>
    <mergeCell ref="P39:Q39"/>
    <mergeCell ref="R39:S39"/>
    <mergeCell ref="T39:U39"/>
    <mergeCell ref="BR38:BS38"/>
    <mergeCell ref="BT38:BU38"/>
    <mergeCell ref="BV38:BW38"/>
    <mergeCell ref="BX38:BY38"/>
    <mergeCell ref="BZ38:CA38"/>
    <mergeCell ref="CB38:CC38"/>
    <mergeCell ref="BF38:BG38"/>
    <mergeCell ref="BH38:BI38"/>
    <mergeCell ref="BJ38:BK38"/>
    <mergeCell ref="BL38:BM38"/>
    <mergeCell ref="BN38:BO38"/>
    <mergeCell ref="BP38:BQ38"/>
    <mergeCell ref="AT38:AU38"/>
    <mergeCell ref="AV38:AW38"/>
    <mergeCell ref="AX38:AY38"/>
    <mergeCell ref="AJ40:AK40"/>
    <mergeCell ref="AL40:AM40"/>
    <mergeCell ref="AN40:AO40"/>
    <mergeCell ref="AP40:AQ40"/>
    <mergeCell ref="CF39:CG39"/>
    <mergeCell ref="CH39:CI39"/>
    <mergeCell ref="C40:J40"/>
    <mergeCell ref="L40:M40"/>
    <mergeCell ref="N40:O40"/>
    <mergeCell ref="P40:Q40"/>
    <mergeCell ref="R40:S40"/>
    <mergeCell ref="T40:U40"/>
    <mergeCell ref="AB40:AC40"/>
    <mergeCell ref="AD40:AE40"/>
    <mergeCell ref="BT39:BU39"/>
    <mergeCell ref="BV39:BW39"/>
    <mergeCell ref="BX39:BY39"/>
    <mergeCell ref="BZ39:CA39"/>
    <mergeCell ref="CB39:CC39"/>
    <mergeCell ref="CD39:CE39"/>
    <mergeCell ref="AZ39:BA39"/>
    <mergeCell ref="BB39:BC39"/>
    <mergeCell ref="BD39:BE39"/>
    <mergeCell ref="BF39:BG39"/>
    <mergeCell ref="BH39:BI39"/>
    <mergeCell ref="BJ39:BK39"/>
    <mergeCell ref="AN39:AO39"/>
    <mergeCell ref="AP39:AQ39"/>
    <mergeCell ref="AR39:AS39"/>
    <mergeCell ref="AT39:AU39"/>
    <mergeCell ref="AV39:AW39"/>
    <mergeCell ref="AX39:AY39"/>
    <mergeCell ref="AH41:AI41"/>
    <mergeCell ref="AJ41:AK41"/>
    <mergeCell ref="CB40:CC40"/>
    <mergeCell ref="CD40:CE40"/>
    <mergeCell ref="CF40:CG40"/>
    <mergeCell ref="CH40:CI40"/>
    <mergeCell ref="B41:B42"/>
    <mergeCell ref="C41:J41"/>
    <mergeCell ref="L41:M41"/>
    <mergeCell ref="N41:O41"/>
    <mergeCell ref="P41:Q41"/>
    <mergeCell ref="R41:S41"/>
    <mergeCell ref="BP40:BQ40"/>
    <mergeCell ref="BR40:BS40"/>
    <mergeCell ref="BT40:BU40"/>
    <mergeCell ref="BV40:BW40"/>
    <mergeCell ref="BX40:BY40"/>
    <mergeCell ref="BZ40:CA40"/>
    <mergeCell ref="BD40:BE40"/>
    <mergeCell ref="BF40:BG40"/>
    <mergeCell ref="BH40:BI40"/>
    <mergeCell ref="BJ40:BK40"/>
    <mergeCell ref="BL40:BM40"/>
    <mergeCell ref="BN40:BO40"/>
    <mergeCell ref="AR40:AS40"/>
    <mergeCell ref="AT40:AU40"/>
    <mergeCell ref="AV40:AW40"/>
    <mergeCell ref="AX40:AY40"/>
    <mergeCell ref="AZ40:BA40"/>
    <mergeCell ref="BB40:BC40"/>
    <mergeCell ref="AF40:AG40"/>
    <mergeCell ref="AH40:AI40"/>
    <mergeCell ref="CD41:CE41"/>
    <mergeCell ref="CF41:CG41"/>
    <mergeCell ref="CH41:CI41"/>
    <mergeCell ref="C42:J42"/>
    <mergeCell ref="L42:M42"/>
    <mergeCell ref="N42:O42"/>
    <mergeCell ref="P42:Q42"/>
    <mergeCell ref="R42:S42"/>
    <mergeCell ref="T42:U42"/>
    <mergeCell ref="AB42:AC42"/>
    <mergeCell ref="BJ41:BK41"/>
    <mergeCell ref="BT41:BU41"/>
    <mergeCell ref="BV41:BW41"/>
    <mergeCell ref="BX41:BY41"/>
    <mergeCell ref="BZ41:CA41"/>
    <mergeCell ref="CB41:CC41"/>
    <mergeCell ref="AX41:AY41"/>
    <mergeCell ref="AZ41:BA41"/>
    <mergeCell ref="BB41:BC41"/>
    <mergeCell ref="BD41:BE41"/>
    <mergeCell ref="BF41:BG41"/>
    <mergeCell ref="BH41:BI41"/>
    <mergeCell ref="AL41:AM41"/>
    <mergeCell ref="AN41:AO41"/>
    <mergeCell ref="AP41:AQ41"/>
    <mergeCell ref="AR41:AS41"/>
    <mergeCell ref="AT41:AU41"/>
    <mergeCell ref="AV41:AW41"/>
    <mergeCell ref="T41:U41"/>
    <mergeCell ref="AB41:AC41"/>
    <mergeCell ref="AD41:AE41"/>
    <mergeCell ref="AF41:AG41"/>
    <mergeCell ref="CF42:CG42"/>
    <mergeCell ref="CH42:CI42"/>
    <mergeCell ref="B43:B44"/>
    <mergeCell ref="C43:J43"/>
    <mergeCell ref="L43:M43"/>
    <mergeCell ref="N43:O43"/>
    <mergeCell ref="P43:Q43"/>
    <mergeCell ref="BN42:BO42"/>
    <mergeCell ref="BP42:BQ42"/>
    <mergeCell ref="BR42:BS42"/>
    <mergeCell ref="BT42:BU42"/>
    <mergeCell ref="BV42:BW42"/>
    <mergeCell ref="BX42:BY42"/>
    <mergeCell ref="BB42:BC42"/>
    <mergeCell ref="BD42:BE42"/>
    <mergeCell ref="BF42:BG42"/>
    <mergeCell ref="BH42:BI42"/>
    <mergeCell ref="BJ42:BK42"/>
    <mergeCell ref="BL42:BM42"/>
    <mergeCell ref="AP42:AQ42"/>
    <mergeCell ref="AR42:AS42"/>
    <mergeCell ref="AT42:AU42"/>
    <mergeCell ref="AV42:AW42"/>
    <mergeCell ref="AX42:AY42"/>
    <mergeCell ref="AZ42:BA42"/>
    <mergeCell ref="AD42:AE42"/>
    <mergeCell ref="AF42:AG42"/>
    <mergeCell ref="AH42:AI42"/>
    <mergeCell ref="AJ42:AK42"/>
    <mergeCell ref="AL42:AM42"/>
    <mergeCell ref="AN42:AO42"/>
    <mergeCell ref="BD43:BE43"/>
    <mergeCell ref="BF43:BG43"/>
    <mergeCell ref="AJ43:AK43"/>
    <mergeCell ref="AL43:AM43"/>
    <mergeCell ref="AN43:AO43"/>
    <mergeCell ref="AP43:AQ43"/>
    <mergeCell ref="AR43:AS43"/>
    <mergeCell ref="AT43:AU43"/>
    <mergeCell ref="R43:S43"/>
    <mergeCell ref="T43:U43"/>
    <mergeCell ref="AB43:AC43"/>
    <mergeCell ref="AD43:AE43"/>
    <mergeCell ref="AF43:AG43"/>
    <mergeCell ref="AH43:AI43"/>
    <mergeCell ref="BZ42:CA42"/>
    <mergeCell ref="CB42:CC42"/>
    <mergeCell ref="CD42:CE42"/>
    <mergeCell ref="AN44:AO44"/>
    <mergeCell ref="AP44:AQ44"/>
    <mergeCell ref="AR44:AS44"/>
    <mergeCell ref="AT44:AU44"/>
    <mergeCell ref="AV44:AW44"/>
    <mergeCell ref="AX44:AY44"/>
    <mergeCell ref="AB44:AC44"/>
    <mergeCell ref="AD44:AE44"/>
    <mergeCell ref="AF44:AG44"/>
    <mergeCell ref="AH44:AI44"/>
    <mergeCell ref="AJ44:AK44"/>
    <mergeCell ref="AL44:AM44"/>
    <mergeCell ref="CB43:CC43"/>
    <mergeCell ref="CD43:CE43"/>
    <mergeCell ref="BD44:BE44"/>
    <mergeCell ref="BF44:BG44"/>
    <mergeCell ref="CF43:CG43"/>
    <mergeCell ref="CH43:CI43"/>
    <mergeCell ref="C44:J44"/>
    <mergeCell ref="L44:M44"/>
    <mergeCell ref="N44:O44"/>
    <mergeCell ref="P44:Q44"/>
    <mergeCell ref="R44:S44"/>
    <mergeCell ref="T44:U44"/>
    <mergeCell ref="BH43:BI43"/>
    <mergeCell ref="BJ43:BK43"/>
    <mergeCell ref="BT43:BU43"/>
    <mergeCell ref="BV43:BW43"/>
    <mergeCell ref="BX43:BY43"/>
    <mergeCell ref="BZ43:CA43"/>
    <mergeCell ref="AV43:AW43"/>
    <mergeCell ref="AX43:AY43"/>
    <mergeCell ref="AZ43:BA43"/>
    <mergeCell ref="BB43:BC43"/>
    <mergeCell ref="BX44:BY44"/>
    <mergeCell ref="BZ44:CA44"/>
    <mergeCell ref="CB44:CC44"/>
    <mergeCell ref="CD44:CE44"/>
    <mergeCell ref="CF44:CG44"/>
    <mergeCell ref="CH44:CI44"/>
    <mergeCell ref="BL44:BM44"/>
    <mergeCell ref="BN44:BO44"/>
    <mergeCell ref="BP44:BQ44"/>
    <mergeCell ref="BR44:BS44"/>
    <mergeCell ref="BT44:BU44"/>
    <mergeCell ref="BV44:BW44"/>
    <mergeCell ref="AZ44:BA44"/>
    <mergeCell ref="BB44:BC44"/>
    <mergeCell ref="BH44:BI44"/>
    <mergeCell ref="BJ44:BK44"/>
    <mergeCell ref="BH45:BI45"/>
    <mergeCell ref="AL45:AM45"/>
    <mergeCell ref="AN45:AO45"/>
    <mergeCell ref="AP45:AQ45"/>
    <mergeCell ref="AR45:AS45"/>
    <mergeCell ref="AT45:AU45"/>
    <mergeCell ref="AV45:AW45"/>
    <mergeCell ref="T45:U45"/>
    <mergeCell ref="AB45:AC45"/>
    <mergeCell ref="AD45:AE45"/>
    <mergeCell ref="AF45:AG45"/>
    <mergeCell ref="AH45:AI45"/>
    <mergeCell ref="AJ45:AK45"/>
    <mergeCell ref="B45:B46"/>
    <mergeCell ref="C45:J45"/>
    <mergeCell ref="L45:M45"/>
    <mergeCell ref="N45:O45"/>
    <mergeCell ref="P45:Q45"/>
    <mergeCell ref="R45:S45"/>
    <mergeCell ref="AR46:AS46"/>
    <mergeCell ref="AT46:AU46"/>
    <mergeCell ref="AV46:AW46"/>
    <mergeCell ref="AX46:AY46"/>
    <mergeCell ref="AZ46:BA46"/>
    <mergeCell ref="AD46:AE46"/>
    <mergeCell ref="AF46:AG46"/>
    <mergeCell ref="AH46:AI46"/>
    <mergeCell ref="AJ46:AK46"/>
    <mergeCell ref="AL46:AM46"/>
    <mergeCell ref="AN46:AO46"/>
    <mergeCell ref="CD45:CE45"/>
    <mergeCell ref="CF45:CG45"/>
    <mergeCell ref="CH45:CI45"/>
    <mergeCell ref="C46:J46"/>
    <mergeCell ref="L46:M46"/>
    <mergeCell ref="N46:O46"/>
    <mergeCell ref="P46:Q46"/>
    <mergeCell ref="R46:S46"/>
    <mergeCell ref="T46:U46"/>
    <mergeCell ref="AB46:AC46"/>
    <mergeCell ref="BJ45:BK45"/>
    <mergeCell ref="BT45:BU45"/>
    <mergeCell ref="BV45:BW45"/>
    <mergeCell ref="BX45:BY45"/>
    <mergeCell ref="BZ45:CA45"/>
    <mergeCell ref="CB45:CC45"/>
    <mergeCell ref="AX45:AY45"/>
    <mergeCell ref="AZ45:BA45"/>
    <mergeCell ref="BB45:BC45"/>
    <mergeCell ref="BD45:BE45"/>
    <mergeCell ref="BF45:BG45"/>
    <mergeCell ref="C52:J52"/>
    <mergeCell ref="L52:M52"/>
    <mergeCell ref="N52:O52"/>
    <mergeCell ref="P52:Q52"/>
    <mergeCell ref="R52:S52"/>
    <mergeCell ref="T52:U52"/>
    <mergeCell ref="AB52:AC52"/>
    <mergeCell ref="CF51:CG51"/>
    <mergeCell ref="CH51:CI51"/>
    <mergeCell ref="CJ51:CK51"/>
    <mergeCell ref="CL51:CM51"/>
    <mergeCell ref="CN51:CO51"/>
    <mergeCell ref="CP51:CQ51"/>
    <mergeCell ref="BZ46:CA46"/>
    <mergeCell ref="CB46:CC46"/>
    <mergeCell ref="CD46:CE46"/>
    <mergeCell ref="CF46:CG46"/>
    <mergeCell ref="CH46:CI46"/>
    <mergeCell ref="A48:AR48"/>
    <mergeCell ref="BN46:BO46"/>
    <mergeCell ref="BP46:BQ46"/>
    <mergeCell ref="BR46:BS46"/>
    <mergeCell ref="BT46:BU46"/>
    <mergeCell ref="BV46:BW46"/>
    <mergeCell ref="BX46:BY46"/>
    <mergeCell ref="BB46:BC46"/>
    <mergeCell ref="BD46:BE46"/>
    <mergeCell ref="BF46:BG46"/>
    <mergeCell ref="BH46:BI46"/>
    <mergeCell ref="BJ46:BK46"/>
    <mergeCell ref="BL46:BM46"/>
    <mergeCell ref="AP46:AQ46"/>
    <mergeCell ref="CD51:CE51"/>
    <mergeCell ref="AZ51:BA51"/>
    <mergeCell ref="BB51:BC51"/>
    <mergeCell ref="BD51:BE51"/>
    <mergeCell ref="BF51:BG51"/>
    <mergeCell ref="BH51:BI51"/>
    <mergeCell ref="BJ51:BK51"/>
    <mergeCell ref="AN51:AO51"/>
    <mergeCell ref="AP51:AQ51"/>
    <mergeCell ref="AR51:AS51"/>
    <mergeCell ref="AT51:AU51"/>
    <mergeCell ref="AV51:AW51"/>
    <mergeCell ref="AX51:AY51"/>
    <mergeCell ref="CJ49:CW49"/>
    <mergeCell ref="BL50:CI50"/>
    <mergeCell ref="CJ50:CW50"/>
    <mergeCell ref="B51:B52"/>
    <mergeCell ref="C51:J51"/>
    <mergeCell ref="L51:M51"/>
    <mergeCell ref="N51:O51"/>
    <mergeCell ref="P51:Q51"/>
    <mergeCell ref="R51:S51"/>
    <mergeCell ref="T51:U51"/>
    <mergeCell ref="B49:B50"/>
    <mergeCell ref="C49:J50"/>
    <mergeCell ref="K49:AA50"/>
    <mergeCell ref="AB49:BK50"/>
    <mergeCell ref="BL49:BS49"/>
    <mergeCell ref="BT49:CI49"/>
    <mergeCell ref="CR51:CS51"/>
    <mergeCell ref="CT51:CU51"/>
    <mergeCell ref="CV51:CW51"/>
    <mergeCell ref="AB51:AC51"/>
    <mergeCell ref="AD51:AE51"/>
    <mergeCell ref="AF51:AG51"/>
    <mergeCell ref="AH51:AI51"/>
    <mergeCell ref="AJ51:AK51"/>
    <mergeCell ref="AL51:AM51"/>
    <mergeCell ref="CR52:CS52"/>
    <mergeCell ref="CT52:CU52"/>
    <mergeCell ref="CV52:CW52"/>
    <mergeCell ref="BZ52:CA52"/>
    <mergeCell ref="CB52:CC52"/>
    <mergeCell ref="CD52:CE52"/>
    <mergeCell ref="CF52:CG52"/>
    <mergeCell ref="CH52:CI52"/>
    <mergeCell ref="CJ52:CK52"/>
    <mergeCell ref="BN52:BO52"/>
    <mergeCell ref="BP52:BQ52"/>
    <mergeCell ref="BR52:BS52"/>
    <mergeCell ref="BT52:BU52"/>
    <mergeCell ref="BV52:BW52"/>
    <mergeCell ref="BX52:BY52"/>
    <mergeCell ref="BB52:BC52"/>
    <mergeCell ref="BD52:BE52"/>
    <mergeCell ref="BF52:BG52"/>
    <mergeCell ref="BH52:BI52"/>
    <mergeCell ref="BJ52:BK52"/>
    <mergeCell ref="BL52:BM52"/>
    <mergeCell ref="BT51:BU51"/>
    <mergeCell ref="BV51:BW51"/>
    <mergeCell ref="BX51:BY51"/>
    <mergeCell ref="BZ51:CA51"/>
    <mergeCell ref="CB51:CC51"/>
    <mergeCell ref="AT53:AU53"/>
    <mergeCell ref="AV53:AW53"/>
    <mergeCell ref="T53:U53"/>
    <mergeCell ref="AB53:AC53"/>
    <mergeCell ref="AD53:AE53"/>
    <mergeCell ref="AF53:AG53"/>
    <mergeCell ref="AH53:AI53"/>
    <mergeCell ref="AJ53:AK53"/>
    <mergeCell ref="B53:B54"/>
    <mergeCell ref="C53:J53"/>
    <mergeCell ref="L53:M53"/>
    <mergeCell ref="N53:O53"/>
    <mergeCell ref="P53:Q53"/>
    <mergeCell ref="R53:S53"/>
    <mergeCell ref="CL52:CM52"/>
    <mergeCell ref="CN52:CO52"/>
    <mergeCell ref="CP52:CQ52"/>
    <mergeCell ref="AP52:AQ52"/>
    <mergeCell ref="AR52:AS52"/>
    <mergeCell ref="AT52:AU52"/>
    <mergeCell ref="AV52:AW52"/>
    <mergeCell ref="AX52:AY52"/>
    <mergeCell ref="AZ52:BA52"/>
    <mergeCell ref="AD52:AE52"/>
    <mergeCell ref="AF52:AG52"/>
    <mergeCell ref="AH52:AI52"/>
    <mergeCell ref="AJ52:AK52"/>
    <mergeCell ref="AL52:AM52"/>
    <mergeCell ref="AN52:AO52"/>
    <mergeCell ref="CP53:CQ53"/>
    <mergeCell ref="BV54:BW54"/>
    <mergeCell ref="AZ54:BA54"/>
    <mergeCell ref="CR53:CS53"/>
    <mergeCell ref="CT53:CU53"/>
    <mergeCell ref="CV53:CW53"/>
    <mergeCell ref="C54:J54"/>
    <mergeCell ref="L54:M54"/>
    <mergeCell ref="N54:O54"/>
    <mergeCell ref="P54:Q54"/>
    <mergeCell ref="R54:S54"/>
    <mergeCell ref="T54:U54"/>
    <mergeCell ref="CD53:CE53"/>
    <mergeCell ref="CF53:CG53"/>
    <mergeCell ref="CH53:CI53"/>
    <mergeCell ref="CJ53:CK53"/>
    <mergeCell ref="CL53:CM53"/>
    <mergeCell ref="CN53:CO53"/>
    <mergeCell ref="BJ53:BK53"/>
    <mergeCell ref="BT53:BU53"/>
    <mergeCell ref="BV53:BW53"/>
    <mergeCell ref="BX53:BY53"/>
    <mergeCell ref="BZ53:CA53"/>
    <mergeCell ref="CB53:CC53"/>
    <mergeCell ref="AX53:AY53"/>
    <mergeCell ref="AZ53:BA53"/>
    <mergeCell ref="BB53:BC53"/>
    <mergeCell ref="BD53:BE53"/>
    <mergeCell ref="BF53:BG53"/>
    <mergeCell ref="BH53:BI53"/>
    <mergeCell ref="AL53:AM53"/>
    <mergeCell ref="AN53:AO53"/>
    <mergeCell ref="AP53:AQ53"/>
    <mergeCell ref="AR53:AS53"/>
    <mergeCell ref="BT54:BU54"/>
    <mergeCell ref="BB54:BC54"/>
    <mergeCell ref="BD54:BE54"/>
    <mergeCell ref="BF54:BG54"/>
    <mergeCell ref="BH54:BI54"/>
    <mergeCell ref="BJ54:BK54"/>
    <mergeCell ref="AN54:AO54"/>
    <mergeCell ref="AP54:AQ54"/>
    <mergeCell ref="AR54:AS54"/>
    <mergeCell ref="AT54:AU54"/>
    <mergeCell ref="AV54:AW54"/>
    <mergeCell ref="AX54:AY54"/>
    <mergeCell ref="AB54:AC54"/>
    <mergeCell ref="AD54:AE54"/>
    <mergeCell ref="AF54:AG54"/>
    <mergeCell ref="AH54:AI54"/>
    <mergeCell ref="AJ54:AK54"/>
    <mergeCell ref="AL54:AM54"/>
    <mergeCell ref="AF55:AG55"/>
    <mergeCell ref="AH55:AI55"/>
    <mergeCell ref="AJ55:AK55"/>
    <mergeCell ref="AL55:AM55"/>
    <mergeCell ref="AN55:AO55"/>
    <mergeCell ref="AP55:AQ55"/>
    <mergeCell ref="CV54:CW54"/>
    <mergeCell ref="B55:B56"/>
    <mergeCell ref="C55:J55"/>
    <mergeCell ref="L55:M55"/>
    <mergeCell ref="N55:O55"/>
    <mergeCell ref="P55:Q55"/>
    <mergeCell ref="R55:S55"/>
    <mergeCell ref="T55:U55"/>
    <mergeCell ref="AB55:AC55"/>
    <mergeCell ref="AD55:AE55"/>
    <mergeCell ref="CJ54:CK54"/>
    <mergeCell ref="CL54:CM54"/>
    <mergeCell ref="CN54:CO54"/>
    <mergeCell ref="CP54:CQ54"/>
    <mergeCell ref="CR54:CS54"/>
    <mergeCell ref="CT54:CU54"/>
    <mergeCell ref="BX54:BY54"/>
    <mergeCell ref="BZ54:CA54"/>
    <mergeCell ref="CB54:CC54"/>
    <mergeCell ref="CD54:CE54"/>
    <mergeCell ref="CF54:CG54"/>
    <mergeCell ref="CH54:CI54"/>
    <mergeCell ref="BL54:BM54"/>
    <mergeCell ref="BN54:BO54"/>
    <mergeCell ref="BP54:BQ54"/>
    <mergeCell ref="BR54:BS54"/>
    <mergeCell ref="C56:J56"/>
    <mergeCell ref="L56:M56"/>
    <mergeCell ref="N56:O56"/>
    <mergeCell ref="P56:Q56"/>
    <mergeCell ref="R56:S56"/>
    <mergeCell ref="T56:U56"/>
    <mergeCell ref="AB56:AC56"/>
    <mergeCell ref="AD56:AE56"/>
    <mergeCell ref="AF56:AG56"/>
    <mergeCell ref="CJ55:CK55"/>
    <mergeCell ref="CL55:CM55"/>
    <mergeCell ref="CN55:CO55"/>
    <mergeCell ref="CP55:CQ55"/>
    <mergeCell ref="CR55:CS55"/>
    <mergeCell ref="CT55:CU55"/>
    <mergeCell ref="BX55:BY55"/>
    <mergeCell ref="BZ55:CA55"/>
    <mergeCell ref="CB55:CC55"/>
    <mergeCell ref="CD55:CE55"/>
    <mergeCell ref="CF55:CG55"/>
    <mergeCell ref="CH55:CI55"/>
    <mergeCell ref="BD55:BE55"/>
    <mergeCell ref="BF55:BG55"/>
    <mergeCell ref="BH55:BI55"/>
    <mergeCell ref="BJ55:BK55"/>
    <mergeCell ref="BT55:BU55"/>
    <mergeCell ref="BV55:BW55"/>
    <mergeCell ref="AR55:AS55"/>
    <mergeCell ref="AT55:AU55"/>
    <mergeCell ref="AV55:AW55"/>
    <mergeCell ref="AX55:AY55"/>
    <mergeCell ref="AZ55:BA55"/>
    <mergeCell ref="BJ56:BK56"/>
    <mergeCell ref="BL56:BM56"/>
    <mergeCell ref="BN56:BO56"/>
    <mergeCell ref="BP56:BQ56"/>
    <mergeCell ref="AT56:AU56"/>
    <mergeCell ref="AV56:AW56"/>
    <mergeCell ref="AX56:AY56"/>
    <mergeCell ref="AZ56:BA56"/>
    <mergeCell ref="BB56:BC56"/>
    <mergeCell ref="BD56:BE56"/>
    <mergeCell ref="AH56:AI56"/>
    <mergeCell ref="AJ56:AK56"/>
    <mergeCell ref="AL56:AM56"/>
    <mergeCell ref="AN56:AO56"/>
    <mergeCell ref="AP56:AQ56"/>
    <mergeCell ref="AR56:AS56"/>
    <mergeCell ref="CV55:CW55"/>
    <mergeCell ref="BB55:BC55"/>
    <mergeCell ref="AT57:AU57"/>
    <mergeCell ref="AV57:AW57"/>
    <mergeCell ref="T57:U57"/>
    <mergeCell ref="AB57:AC57"/>
    <mergeCell ref="AD57:AE57"/>
    <mergeCell ref="AF57:AG57"/>
    <mergeCell ref="AH57:AI57"/>
    <mergeCell ref="AJ57:AK57"/>
    <mergeCell ref="CP56:CQ56"/>
    <mergeCell ref="CR56:CS56"/>
    <mergeCell ref="CT56:CU56"/>
    <mergeCell ref="CV56:CW56"/>
    <mergeCell ref="B57:B58"/>
    <mergeCell ref="C57:J57"/>
    <mergeCell ref="L57:M57"/>
    <mergeCell ref="N57:O57"/>
    <mergeCell ref="P57:Q57"/>
    <mergeCell ref="R57:S57"/>
    <mergeCell ref="CD56:CE56"/>
    <mergeCell ref="CF56:CG56"/>
    <mergeCell ref="CH56:CI56"/>
    <mergeCell ref="CJ56:CK56"/>
    <mergeCell ref="CL56:CM56"/>
    <mergeCell ref="CN56:CO56"/>
    <mergeCell ref="BR56:BS56"/>
    <mergeCell ref="BT56:BU56"/>
    <mergeCell ref="BV56:BW56"/>
    <mergeCell ref="BX56:BY56"/>
    <mergeCell ref="BZ56:CA56"/>
    <mergeCell ref="CB56:CC56"/>
    <mergeCell ref="BF56:BG56"/>
    <mergeCell ref="BH56:BI56"/>
    <mergeCell ref="CP57:CQ57"/>
    <mergeCell ref="CR57:CS57"/>
    <mergeCell ref="CT57:CU57"/>
    <mergeCell ref="CV57:CW57"/>
    <mergeCell ref="C58:J58"/>
    <mergeCell ref="L58:M58"/>
    <mergeCell ref="N58:O58"/>
    <mergeCell ref="P58:Q58"/>
    <mergeCell ref="R58:S58"/>
    <mergeCell ref="T58:U58"/>
    <mergeCell ref="CD57:CE57"/>
    <mergeCell ref="CF57:CG57"/>
    <mergeCell ref="CH57:CI57"/>
    <mergeCell ref="CJ57:CK57"/>
    <mergeCell ref="CL57:CM57"/>
    <mergeCell ref="CN57:CO57"/>
    <mergeCell ref="BJ57:BK57"/>
    <mergeCell ref="BT57:BU57"/>
    <mergeCell ref="BV57:BW57"/>
    <mergeCell ref="BX57:BY57"/>
    <mergeCell ref="BZ57:CA57"/>
    <mergeCell ref="CB57:CC57"/>
    <mergeCell ref="AX57:AY57"/>
    <mergeCell ref="AZ57:BA57"/>
    <mergeCell ref="BB57:BC57"/>
    <mergeCell ref="BD57:BE57"/>
    <mergeCell ref="BF57:BG57"/>
    <mergeCell ref="BH57:BI57"/>
    <mergeCell ref="AL57:AM57"/>
    <mergeCell ref="AN57:AO57"/>
    <mergeCell ref="AP57:AQ57"/>
    <mergeCell ref="AR57:AS57"/>
    <mergeCell ref="BT58:BU58"/>
    <mergeCell ref="BV58:BW58"/>
    <mergeCell ref="AZ58:BA58"/>
    <mergeCell ref="BB58:BC58"/>
    <mergeCell ref="BD58:BE58"/>
    <mergeCell ref="BF58:BG58"/>
    <mergeCell ref="BH58:BI58"/>
    <mergeCell ref="BJ58:BK58"/>
    <mergeCell ref="AN58:AO58"/>
    <mergeCell ref="AP58:AQ58"/>
    <mergeCell ref="AR58:AS58"/>
    <mergeCell ref="AT58:AU58"/>
    <mergeCell ref="AV58:AW58"/>
    <mergeCell ref="AX58:AY58"/>
    <mergeCell ref="AB58:AC58"/>
    <mergeCell ref="AD58:AE58"/>
    <mergeCell ref="AF58:AG58"/>
    <mergeCell ref="AH58:AI58"/>
    <mergeCell ref="AJ58:AK58"/>
    <mergeCell ref="AL58:AM58"/>
    <mergeCell ref="AF59:AG59"/>
    <mergeCell ref="AH59:AI59"/>
    <mergeCell ref="AJ59:AK59"/>
    <mergeCell ref="AL59:AM59"/>
    <mergeCell ref="AN59:AO59"/>
    <mergeCell ref="AP59:AQ59"/>
    <mergeCell ref="CV58:CW58"/>
    <mergeCell ref="B59:B60"/>
    <mergeCell ref="C59:J59"/>
    <mergeCell ref="L59:M59"/>
    <mergeCell ref="N59:O59"/>
    <mergeCell ref="P59:Q59"/>
    <mergeCell ref="R59:S59"/>
    <mergeCell ref="T59:U59"/>
    <mergeCell ref="AB59:AC59"/>
    <mergeCell ref="AD59:AE59"/>
    <mergeCell ref="CJ58:CK58"/>
    <mergeCell ref="CL58:CM58"/>
    <mergeCell ref="CN58:CO58"/>
    <mergeCell ref="CP58:CQ58"/>
    <mergeCell ref="CR58:CS58"/>
    <mergeCell ref="CT58:CU58"/>
    <mergeCell ref="BX58:BY58"/>
    <mergeCell ref="BZ58:CA58"/>
    <mergeCell ref="CB58:CC58"/>
    <mergeCell ref="CD58:CE58"/>
    <mergeCell ref="CF58:CG58"/>
    <mergeCell ref="CH58:CI58"/>
    <mergeCell ref="BL58:BM58"/>
    <mergeCell ref="BN58:BO58"/>
    <mergeCell ref="BP58:BQ58"/>
    <mergeCell ref="BR58:BS58"/>
    <mergeCell ref="C60:J60"/>
    <mergeCell ref="L60:M60"/>
    <mergeCell ref="N60:O60"/>
    <mergeCell ref="P60:Q60"/>
    <mergeCell ref="R60:S60"/>
    <mergeCell ref="T60:U60"/>
    <mergeCell ref="AB60:AC60"/>
    <mergeCell ref="AD60:AE60"/>
    <mergeCell ref="AF60:AG60"/>
    <mergeCell ref="CJ59:CK59"/>
    <mergeCell ref="CL59:CM59"/>
    <mergeCell ref="CN59:CO59"/>
    <mergeCell ref="CP59:CQ59"/>
    <mergeCell ref="CR59:CS59"/>
    <mergeCell ref="CT59:CU59"/>
    <mergeCell ref="BX59:BY59"/>
    <mergeCell ref="BZ59:CA59"/>
    <mergeCell ref="CB59:CC59"/>
    <mergeCell ref="CD59:CE59"/>
    <mergeCell ref="CF59:CG59"/>
    <mergeCell ref="CH59:CI59"/>
    <mergeCell ref="BD59:BE59"/>
    <mergeCell ref="BF59:BG59"/>
    <mergeCell ref="BH59:BI59"/>
    <mergeCell ref="BJ59:BK59"/>
    <mergeCell ref="BT59:BU59"/>
    <mergeCell ref="BV59:BW59"/>
    <mergeCell ref="AR59:AS59"/>
    <mergeCell ref="AT59:AU59"/>
    <mergeCell ref="AV59:AW59"/>
    <mergeCell ref="AX59:AY59"/>
    <mergeCell ref="AZ59:BA59"/>
    <mergeCell ref="BJ60:BK60"/>
    <mergeCell ref="BL60:BM60"/>
    <mergeCell ref="BN60:BO60"/>
    <mergeCell ref="BP60:BQ60"/>
    <mergeCell ref="AT60:AU60"/>
    <mergeCell ref="AV60:AW60"/>
    <mergeCell ref="AX60:AY60"/>
    <mergeCell ref="AZ60:BA60"/>
    <mergeCell ref="BB60:BC60"/>
    <mergeCell ref="BD60:BE60"/>
    <mergeCell ref="AH60:AI60"/>
    <mergeCell ref="AJ60:AK60"/>
    <mergeCell ref="AL60:AM60"/>
    <mergeCell ref="AN60:AO60"/>
    <mergeCell ref="AP60:AQ60"/>
    <mergeCell ref="AR60:AS60"/>
    <mergeCell ref="CV59:CW59"/>
    <mergeCell ref="BB59:BC59"/>
    <mergeCell ref="AT61:AU61"/>
    <mergeCell ref="AV61:AW61"/>
    <mergeCell ref="T61:U61"/>
    <mergeCell ref="AB61:AC61"/>
    <mergeCell ref="AD61:AE61"/>
    <mergeCell ref="AF61:AG61"/>
    <mergeCell ref="AH61:AI61"/>
    <mergeCell ref="AJ61:AK61"/>
    <mergeCell ref="CP60:CQ60"/>
    <mergeCell ref="CR60:CS60"/>
    <mergeCell ref="CT60:CU60"/>
    <mergeCell ref="CV60:CW60"/>
    <mergeCell ref="B61:B62"/>
    <mergeCell ref="C61:J61"/>
    <mergeCell ref="L61:M61"/>
    <mergeCell ref="N61:O61"/>
    <mergeCell ref="P61:Q61"/>
    <mergeCell ref="R61:S61"/>
    <mergeCell ref="CD60:CE60"/>
    <mergeCell ref="CF60:CG60"/>
    <mergeCell ref="CH60:CI60"/>
    <mergeCell ref="CJ60:CK60"/>
    <mergeCell ref="CL60:CM60"/>
    <mergeCell ref="CN60:CO60"/>
    <mergeCell ref="BR60:BS60"/>
    <mergeCell ref="BT60:BU60"/>
    <mergeCell ref="BV60:BW60"/>
    <mergeCell ref="BX60:BY60"/>
    <mergeCell ref="BZ60:CA60"/>
    <mergeCell ref="CB60:CC60"/>
    <mergeCell ref="BF60:BG60"/>
    <mergeCell ref="BH60:BI60"/>
    <mergeCell ref="CP61:CQ61"/>
    <mergeCell ref="CR61:CS61"/>
    <mergeCell ref="CT61:CU61"/>
    <mergeCell ref="CV61:CW61"/>
    <mergeCell ref="C62:J62"/>
    <mergeCell ref="L62:M62"/>
    <mergeCell ref="N62:O62"/>
    <mergeCell ref="P62:Q62"/>
    <mergeCell ref="R62:S62"/>
    <mergeCell ref="T62:U62"/>
    <mergeCell ref="CD61:CE61"/>
    <mergeCell ref="CF61:CG61"/>
    <mergeCell ref="CH61:CI61"/>
    <mergeCell ref="CJ61:CK61"/>
    <mergeCell ref="CL61:CM61"/>
    <mergeCell ref="CN61:CO61"/>
    <mergeCell ref="BJ61:BK61"/>
    <mergeCell ref="BT61:BU61"/>
    <mergeCell ref="BV61:BW61"/>
    <mergeCell ref="BX61:BY61"/>
    <mergeCell ref="BZ61:CA61"/>
    <mergeCell ref="CB61:CC61"/>
    <mergeCell ref="AX61:AY61"/>
    <mergeCell ref="AZ61:BA61"/>
    <mergeCell ref="BB61:BC61"/>
    <mergeCell ref="BD61:BE61"/>
    <mergeCell ref="BF61:BG61"/>
    <mergeCell ref="BH61:BI61"/>
    <mergeCell ref="AL61:AM61"/>
    <mergeCell ref="AN61:AO61"/>
    <mergeCell ref="AP61:AQ61"/>
    <mergeCell ref="AR61:AS61"/>
    <mergeCell ref="BP62:BQ62"/>
    <mergeCell ref="BR62:BS62"/>
    <mergeCell ref="BT62:BU62"/>
    <mergeCell ref="BV62:BW62"/>
    <mergeCell ref="AZ62:BA62"/>
    <mergeCell ref="BB62:BC62"/>
    <mergeCell ref="BD62:BE62"/>
    <mergeCell ref="BF62:BG62"/>
    <mergeCell ref="BH62:BI62"/>
    <mergeCell ref="BJ62:BK62"/>
    <mergeCell ref="AN62:AO62"/>
    <mergeCell ref="AP62:AQ62"/>
    <mergeCell ref="AR62:AS62"/>
    <mergeCell ref="AT62:AU62"/>
    <mergeCell ref="AV62:AW62"/>
    <mergeCell ref="AX62:AY62"/>
    <mergeCell ref="AB62:AC62"/>
    <mergeCell ref="AD62:AE62"/>
    <mergeCell ref="AF62:AG62"/>
    <mergeCell ref="AH62:AI62"/>
    <mergeCell ref="AJ62:AK62"/>
    <mergeCell ref="AL62:AM62"/>
    <mergeCell ref="AZ63:BA63"/>
    <mergeCell ref="BB63:BC63"/>
    <mergeCell ref="AF63:AG63"/>
    <mergeCell ref="AH63:AI63"/>
    <mergeCell ref="AJ63:AK63"/>
    <mergeCell ref="AL63:AM63"/>
    <mergeCell ref="AN63:AO63"/>
    <mergeCell ref="AP63:AQ63"/>
    <mergeCell ref="CV62:CW62"/>
    <mergeCell ref="B63:B64"/>
    <mergeCell ref="C63:J63"/>
    <mergeCell ref="L63:M63"/>
    <mergeCell ref="N63:O63"/>
    <mergeCell ref="P63:Q63"/>
    <mergeCell ref="R63:S63"/>
    <mergeCell ref="T63:U63"/>
    <mergeCell ref="AB63:AC63"/>
    <mergeCell ref="AD63:AE63"/>
    <mergeCell ref="CJ62:CK62"/>
    <mergeCell ref="CL62:CM62"/>
    <mergeCell ref="CN62:CO62"/>
    <mergeCell ref="CP62:CQ62"/>
    <mergeCell ref="CR62:CS62"/>
    <mergeCell ref="CT62:CU62"/>
    <mergeCell ref="BX62:BY62"/>
    <mergeCell ref="BZ62:CA62"/>
    <mergeCell ref="CB62:CC62"/>
    <mergeCell ref="CD62:CE62"/>
    <mergeCell ref="CF62:CG62"/>
    <mergeCell ref="CH62:CI62"/>
    <mergeCell ref="BL62:BM62"/>
    <mergeCell ref="BN62:BO62"/>
    <mergeCell ref="CV63:CW63"/>
    <mergeCell ref="C64:J64"/>
    <mergeCell ref="L64:M64"/>
    <mergeCell ref="N64:O64"/>
    <mergeCell ref="P64:Q64"/>
    <mergeCell ref="R64:S64"/>
    <mergeCell ref="T64:U64"/>
    <mergeCell ref="AB64:AC64"/>
    <mergeCell ref="AD64:AE64"/>
    <mergeCell ref="AF64:AG64"/>
    <mergeCell ref="CJ63:CK63"/>
    <mergeCell ref="CL63:CM63"/>
    <mergeCell ref="CN63:CO63"/>
    <mergeCell ref="CP63:CQ63"/>
    <mergeCell ref="CR63:CS63"/>
    <mergeCell ref="CT63:CU63"/>
    <mergeCell ref="BX63:BY63"/>
    <mergeCell ref="BZ63:CA63"/>
    <mergeCell ref="CB63:CC63"/>
    <mergeCell ref="CD63:CE63"/>
    <mergeCell ref="CF63:CG63"/>
    <mergeCell ref="CH63:CI63"/>
    <mergeCell ref="BD63:BE63"/>
    <mergeCell ref="BF63:BG63"/>
    <mergeCell ref="BH63:BI63"/>
    <mergeCell ref="BJ63:BK63"/>
    <mergeCell ref="BT63:BU63"/>
    <mergeCell ref="BV63:BW63"/>
    <mergeCell ref="AR63:AS63"/>
    <mergeCell ref="AT63:AU63"/>
    <mergeCell ref="AV63:AW63"/>
    <mergeCell ref="AX63:AY63"/>
    <mergeCell ref="CV64:CW64"/>
    <mergeCell ref="B65:B66"/>
    <mergeCell ref="C65:J65"/>
    <mergeCell ref="L65:M65"/>
    <mergeCell ref="N65:O65"/>
    <mergeCell ref="P65:Q65"/>
    <mergeCell ref="R65:S65"/>
    <mergeCell ref="CD64:CE64"/>
    <mergeCell ref="CF64:CG64"/>
    <mergeCell ref="CH64:CI64"/>
    <mergeCell ref="CJ64:CK64"/>
    <mergeCell ref="CL64:CM64"/>
    <mergeCell ref="CN64:CO64"/>
    <mergeCell ref="BR64:BS64"/>
    <mergeCell ref="BT64:BU64"/>
    <mergeCell ref="BV64:BW64"/>
    <mergeCell ref="BX64:BY64"/>
    <mergeCell ref="BZ64:CA64"/>
    <mergeCell ref="CB64:CC64"/>
    <mergeCell ref="BF64:BG64"/>
    <mergeCell ref="BH64:BI64"/>
    <mergeCell ref="BJ64:BK64"/>
    <mergeCell ref="BL64:BM64"/>
    <mergeCell ref="BN64:BO64"/>
    <mergeCell ref="BP64:BQ64"/>
    <mergeCell ref="AT64:AU64"/>
    <mergeCell ref="AV64:AW64"/>
    <mergeCell ref="AX64:AY64"/>
    <mergeCell ref="AZ64:BA64"/>
    <mergeCell ref="BB64:BC64"/>
    <mergeCell ref="BD64:BE64"/>
    <mergeCell ref="AH64:AI64"/>
    <mergeCell ref="BF65:BG65"/>
    <mergeCell ref="BH65:BI65"/>
    <mergeCell ref="AL65:AM65"/>
    <mergeCell ref="AN65:AO65"/>
    <mergeCell ref="AP65:AQ65"/>
    <mergeCell ref="AR65:AS65"/>
    <mergeCell ref="AT65:AU65"/>
    <mergeCell ref="AV65:AW65"/>
    <mergeCell ref="T65:U65"/>
    <mergeCell ref="AB65:AC65"/>
    <mergeCell ref="AD65:AE65"/>
    <mergeCell ref="AF65:AG65"/>
    <mergeCell ref="AH65:AI65"/>
    <mergeCell ref="AJ65:AK65"/>
    <mergeCell ref="CP64:CQ64"/>
    <mergeCell ref="CR64:CS64"/>
    <mergeCell ref="CT64:CU64"/>
    <mergeCell ref="AJ64:AK64"/>
    <mergeCell ref="AL64:AM64"/>
    <mergeCell ref="AN64:AO64"/>
    <mergeCell ref="AP64:AQ64"/>
    <mergeCell ref="AR64:AS64"/>
    <mergeCell ref="AB66:AC66"/>
    <mergeCell ref="AD66:AE66"/>
    <mergeCell ref="AF66:AG66"/>
    <mergeCell ref="AH66:AI66"/>
    <mergeCell ref="AJ66:AK66"/>
    <mergeCell ref="AL66:AM66"/>
    <mergeCell ref="CP65:CQ65"/>
    <mergeCell ref="CR65:CS65"/>
    <mergeCell ref="CT65:CU65"/>
    <mergeCell ref="CV65:CW65"/>
    <mergeCell ref="C66:J66"/>
    <mergeCell ref="L66:M66"/>
    <mergeCell ref="N66:O66"/>
    <mergeCell ref="P66:Q66"/>
    <mergeCell ref="R66:S66"/>
    <mergeCell ref="T66:U66"/>
    <mergeCell ref="CD65:CE65"/>
    <mergeCell ref="CF65:CG65"/>
    <mergeCell ref="CH65:CI65"/>
    <mergeCell ref="CJ65:CK65"/>
    <mergeCell ref="CL65:CM65"/>
    <mergeCell ref="CN65:CO65"/>
    <mergeCell ref="BJ65:BK65"/>
    <mergeCell ref="BT65:BU65"/>
    <mergeCell ref="BV65:BW65"/>
    <mergeCell ref="BX65:BY65"/>
    <mergeCell ref="BZ65:CA65"/>
    <mergeCell ref="CB65:CC65"/>
    <mergeCell ref="AX65:AY65"/>
    <mergeCell ref="AZ65:BA65"/>
    <mergeCell ref="BB65:BC65"/>
    <mergeCell ref="BD65:BE65"/>
    <mergeCell ref="B67:B68"/>
    <mergeCell ref="C67:J67"/>
    <mergeCell ref="L67:M67"/>
    <mergeCell ref="N67:O67"/>
    <mergeCell ref="P67:Q67"/>
    <mergeCell ref="R67:S67"/>
    <mergeCell ref="T67:U67"/>
    <mergeCell ref="AB67:AC67"/>
    <mergeCell ref="AD67:AE67"/>
    <mergeCell ref="CJ66:CK66"/>
    <mergeCell ref="CL66:CM66"/>
    <mergeCell ref="CN66:CO66"/>
    <mergeCell ref="CP66:CQ66"/>
    <mergeCell ref="CR66:CS66"/>
    <mergeCell ref="CT66:CU66"/>
    <mergeCell ref="BX66:BY66"/>
    <mergeCell ref="BZ66:CA66"/>
    <mergeCell ref="CB66:CC66"/>
    <mergeCell ref="CD66:CE66"/>
    <mergeCell ref="CF66:CG66"/>
    <mergeCell ref="CH66:CI66"/>
    <mergeCell ref="BL66:BM66"/>
    <mergeCell ref="BN66:BO66"/>
    <mergeCell ref="BP66:BQ66"/>
    <mergeCell ref="BR66:BS66"/>
    <mergeCell ref="BT66:BU66"/>
    <mergeCell ref="BV66:BW66"/>
    <mergeCell ref="AZ66:BA66"/>
    <mergeCell ref="BB66:BC66"/>
    <mergeCell ref="BD66:BE66"/>
    <mergeCell ref="BF66:BG66"/>
    <mergeCell ref="BH66:BI66"/>
    <mergeCell ref="BH67:BI67"/>
    <mergeCell ref="BJ67:BK67"/>
    <mergeCell ref="BT67:BU67"/>
    <mergeCell ref="BV67:BW67"/>
    <mergeCell ref="AR67:AS67"/>
    <mergeCell ref="AT67:AU67"/>
    <mergeCell ref="AV67:AW67"/>
    <mergeCell ref="AX67:AY67"/>
    <mergeCell ref="AZ67:BA67"/>
    <mergeCell ref="BB67:BC67"/>
    <mergeCell ref="AF67:AG67"/>
    <mergeCell ref="AH67:AI67"/>
    <mergeCell ref="AJ67:AK67"/>
    <mergeCell ref="AL67:AM67"/>
    <mergeCell ref="AN67:AO67"/>
    <mergeCell ref="AP67:AQ67"/>
    <mergeCell ref="CV66:CW66"/>
    <mergeCell ref="BJ66:BK66"/>
    <mergeCell ref="AN66:AO66"/>
    <mergeCell ref="AP66:AQ66"/>
    <mergeCell ref="AR66:AS66"/>
    <mergeCell ref="AT66:AU66"/>
    <mergeCell ref="AV66:AW66"/>
    <mergeCell ref="AX66:AY66"/>
    <mergeCell ref="BB68:BC68"/>
    <mergeCell ref="BD68:BE68"/>
    <mergeCell ref="AH68:AI68"/>
    <mergeCell ref="AJ68:AK68"/>
    <mergeCell ref="AL68:AM68"/>
    <mergeCell ref="AN68:AO68"/>
    <mergeCell ref="AP68:AQ68"/>
    <mergeCell ref="AR68:AS68"/>
    <mergeCell ref="CV67:CW67"/>
    <mergeCell ref="C68:J68"/>
    <mergeCell ref="L68:M68"/>
    <mergeCell ref="N68:O68"/>
    <mergeCell ref="P68:Q68"/>
    <mergeCell ref="R68:S68"/>
    <mergeCell ref="T68:U68"/>
    <mergeCell ref="AB68:AC68"/>
    <mergeCell ref="AD68:AE68"/>
    <mergeCell ref="AF68:AG68"/>
    <mergeCell ref="CJ67:CK67"/>
    <mergeCell ref="CL67:CM67"/>
    <mergeCell ref="CN67:CO67"/>
    <mergeCell ref="CP67:CQ67"/>
    <mergeCell ref="CR67:CS67"/>
    <mergeCell ref="CT67:CU67"/>
    <mergeCell ref="BX67:BY67"/>
    <mergeCell ref="BZ67:CA67"/>
    <mergeCell ref="CB67:CC67"/>
    <mergeCell ref="CD67:CE67"/>
    <mergeCell ref="CF67:CG67"/>
    <mergeCell ref="CH67:CI67"/>
    <mergeCell ref="BD67:BE67"/>
    <mergeCell ref="BF67:BG67"/>
    <mergeCell ref="CP68:CQ68"/>
    <mergeCell ref="CR68:CS68"/>
    <mergeCell ref="CT68:CU68"/>
    <mergeCell ref="CV68:CW68"/>
    <mergeCell ref="B69:B70"/>
    <mergeCell ref="C69:J69"/>
    <mergeCell ref="L69:M69"/>
    <mergeCell ref="N69:O69"/>
    <mergeCell ref="P69:Q69"/>
    <mergeCell ref="R69:S69"/>
    <mergeCell ref="CD68:CE68"/>
    <mergeCell ref="CF68:CG68"/>
    <mergeCell ref="CH68:CI68"/>
    <mergeCell ref="CJ68:CK68"/>
    <mergeCell ref="CL68:CM68"/>
    <mergeCell ref="CN68:CO68"/>
    <mergeCell ref="BR68:BS68"/>
    <mergeCell ref="BT68:BU68"/>
    <mergeCell ref="BV68:BW68"/>
    <mergeCell ref="BX68:BY68"/>
    <mergeCell ref="BZ68:CA68"/>
    <mergeCell ref="CB68:CC68"/>
    <mergeCell ref="BF68:BG68"/>
    <mergeCell ref="BH68:BI68"/>
    <mergeCell ref="BJ68:BK68"/>
    <mergeCell ref="BL68:BM68"/>
    <mergeCell ref="BN68:BO68"/>
    <mergeCell ref="BP68:BQ68"/>
    <mergeCell ref="AT68:AU68"/>
    <mergeCell ref="AV68:AW68"/>
    <mergeCell ref="AX68:AY68"/>
    <mergeCell ref="AZ68:BA68"/>
    <mergeCell ref="CB69:CC69"/>
    <mergeCell ref="AX69:AY69"/>
    <mergeCell ref="AZ69:BA69"/>
    <mergeCell ref="BB69:BC69"/>
    <mergeCell ref="BD69:BE69"/>
    <mergeCell ref="BF69:BG69"/>
    <mergeCell ref="BH69:BI69"/>
    <mergeCell ref="AL69:AM69"/>
    <mergeCell ref="AN69:AO69"/>
    <mergeCell ref="AP69:AQ69"/>
    <mergeCell ref="AR69:AS69"/>
    <mergeCell ref="AT69:AU69"/>
    <mergeCell ref="AV69:AW69"/>
    <mergeCell ref="T69:U69"/>
    <mergeCell ref="AB69:AC69"/>
    <mergeCell ref="AD69:AE69"/>
    <mergeCell ref="AF69:AG69"/>
    <mergeCell ref="AH69:AI69"/>
    <mergeCell ref="AJ69:AK69"/>
    <mergeCell ref="AP70:AQ70"/>
    <mergeCell ref="AR70:AS70"/>
    <mergeCell ref="AT70:AU70"/>
    <mergeCell ref="AV70:AW70"/>
    <mergeCell ref="AX70:AY70"/>
    <mergeCell ref="AB70:AC70"/>
    <mergeCell ref="AD70:AE70"/>
    <mergeCell ref="AF70:AG70"/>
    <mergeCell ref="AH70:AI70"/>
    <mergeCell ref="AJ70:AK70"/>
    <mergeCell ref="AL70:AM70"/>
    <mergeCell ref="CP69:CQ69"/>
    <mergeCell ref="CR69:CS69"/>
    <mergeCell ref="CT69:CU69"/>
    <mergeCell ref="CV69:CW69"/>
    <mergeCell ref="C70:J70"/>
    <mergeCell ref="L70:M70"/>
    <mergeCell ref="N70:O70"/>
    <mergeCell ref="P70:Q70"/>
    <mergeCell ref="R70:S70"/>
    <mergeCell ref="T70:U70"/>
    <mergeCell ref="CD69:CE69"/>
    <mergeCell ref="CF69:CG69"/>
    <mergeCell ref="CH69:CI69"/>
    <mergeCell ref="CJ69:CK69"/>
    <mergeCell ref="CL69:CM69"/>
    <mergeCell ref="CN69:CO69"/>
    <mergeCell ref="BJ69:BK69"/>
    <mergeCell ref="BT69:BU69"/>
    <mergeCell ref="BV69:BW69"/>
    <mergeCell ref="BX69:BY69"/>
    <mergeCell ref="BZ69:CA69"/>
    <mergeCell ref="CV70:CW70"/>
    <mergeCell ref="C73:J73"/>
    <mergeCell ref="L73:M73"/>
    <mergeCell ref="N73:O73"/>
    <mergeCell ref="P73:Q73"/>
    <mergeCell ref="R73:S73"/>
    <mergeCell ref="T73:U73"/>
    <mergeCell ref="CJ70:CK70"/>
    <mergeCell ref="CL70:CM70"/>
    <mergeCell ref="CN70:CO70"/>
    <mergeCell ref="CP70:CQ70"/>
    <mergeCell ref="CR70:CS70"/>
    <mergeCell ref="CT70:CU70"/>
    <mergeCell ref="BX70:BY70"/>
    <mergeCell ref="BZ70:CA70"/>
    <mergeCell ref="CB70:CC70"/>
    <mergeCell ref="CD70:CE70"/>
    <mergeCell ref="CF70:CG70"/>
    <mergeCell ref="CH70:CI70"/>
    <mergeCell ref="BL70:BM70"/>
    <mergeCell ref="BN70:BO70"/>
    <mergeCell ref="BP70:BQ70"/>
    <mergeCell ref="BR70:BS70"/>
    <mergeCell ref="BT70:BU70"/>
    <mergeCell ref="BV70:BW70"/>
    <mergeCell ref="AZ70:BA70"/>
    <mergeCell ref="BB70:BC70"/>
    <mergeCell ref="BD70:BE70"/>
    <mergeCell ref="BF70:BG70"/>
    <mergeCell ref="BH70:BI70"/>
    <mergeCell ref="BJ70:BK70"/>
    <mergeCell ref="AN70:AO70"/>
    <mergeCell ref="C76:J76"/>
    <mergeCell ref="L76:M76"/>
    <mergeCell ref="N76:O76"/>
    <mergeCell ref="P76:Q76"/>
    <mergeCell ref="R76:S76"/>
    <mergeCell ref="T76:U76"/>
    <mergeCell ref="C75:J75"/>
    <mergeCell ref="L75:M75"/>
    <mergeCell ref="N75:O75"/>
    <mergeCell ref="P75:Q75"/>
    <mergeCell ref="R75:S75"/>
    <mergeCell ref="T75:U75"/>
    <mergeCell ref="C74:J74"/>
    <mergeCell ref="L74:M74"/>
    <mergeCell ref="N74:O74"/>
    <mergeCell ref="P74:Q74"/>
    <mergeCell ref="R74:S74"/>
    <mergeCell ref="T74:U74"/>
    <mergeCell ref="BO78:BP78"/>
    <mergeCell ref="BQ78:BR78"/>
    <mergeCell ref="BS78:BV78"/>
    <mergeCell ref="C79:J79"/>
    <mergeCell ref="AB96:AG96"/>
    <mergeCell ref="BO77:BP77"/>
    <mergeCell ref="BQ77:BR77"/>
    <mergeCell ref="BS77:BV77"/>
    <mergeCell ref="C78:J78"/>
    <mergeCell ref="L78:M78"/>
    <mergeCell ref="N78:O78"/>
    <mergeCell ref="P78:Q78"/>
    <mergeCell ref="R78:S78"/>
    <mergeCell ref="T78:U78"/>
    <mergeCell ref="BD78:BF78"/>
    <mergeCell ref="AZ77:BC78"/>
    <mergeCell ref="BD77:BF77"/>
    <mergeCell ref="BG77:BH77"/>
    <mergeCell ref="BI77:BJ77"/>
    <mergeCell ref="BK77:BL77"/>
    <mergeCell ref="BM77:BN77"/>
    <mergeCell ref="BG78:BH78"/>
    <mergeCell ref="BI78:BJ78"/>
    <mergeCell ref="BK78:BL78"/>
    <mergeCell ref="BM78:BN78"/>
    <mergeCell ref="C77:J77"/>
    <mergeCell ref="L77:M77"/>
    <mergeCell ref="N77:O77"/>
    <mergeCell ref="P77:Q77"/>
    <mergeCell ref="R77:S77"/>
    <mergeCell ref="T77:U77"/>
  </mergeCells>
  <phoneticPr fontId="4"/>
  <dataValidations count="7">
    <dataValidation type="list" allowBlank="1" showInputMessage="1" showErrorMessage="1" sqref="C47:J47" xr:uid="{00000000-0002-0000-0600-000000000000}">
      <formula1>$E$83:$E$88</formula1>
    </dataValidation>
    <dataValidation type="list" allowBlank="1" showInputMessage="1" showErrorMessage="1" sqref="N73 H83" xr:uid="{00000000-0002-0000-0600-000001000000}">
      <formula1>"般,特"</formula1>
    </dataValidation>
    <dataValidation type="list" allowBlank="1" showInputMessage="1" showErrorMessage="1" sqref="K83 H88 N78 T73" xr:uid="{00000000-0002-0000-0600-000002000000}">
      <formula1>"空,石,後,胆,日,渡,檜,上,留,宗,オ,十,釧,根"</formula1>
    </dataValidation>
    <dataValidation type="list" allowBlank="1" showInputMessage="1" showErrorMessage="1" sqref="E83:E84" xr:uid="{00000000-0002-0000-0600-000003000000}">
      <formula1>#REF!</formula1>
    </dataValidation>
    <dataValidation type="list" allowBlank="1" showInputMessage="1" showErrorMessage="1" sqref="G83 L73" xr:uid="{00000000-0002-0000-0600-000004000000}">
      <formula1>"知,大"</formula1>
    </dataValidation>
    <dataValidation type="list" allowBlank="1" showInputMessage="1" showErrorMessage="1" sqref="G88 L78" xr:uid="{00000000-0002-0000-0600-000005000000}">
      <formula1>"1,2"</formula1>
    </dataValidation>
    <dataValidation type="list" allowBlank="1" showInputMessage="1" showErrorMessage="1" sqref="C15:J18 C37:J46 C23:J32 C51:J70" xr:uid="{00000000-0002-0000-0600-000006000000}">
      <formula1>$E$83:$E$89</formula1>
    </dataValidation>
  </dataValidations>
  <printOptions horizontalCentered="1" verticalCentered="1"/>
  <pageMargins left="0" right="0" top="0.39370078740157483" bottom="0" header="0.31496062992125984" footer="0"/>
  <pageSetup paperSize="9" scale="47" pageOrder="overThenDown" orientation="portrait" cellComments="asDisplayed"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499984740745262"/>
  </sheetPr>
  <dimension ref="A1:F180"/>
  <sheetViews>
    <sheetView zoomScale="85" zoomScaleNormal="85" workbookViewId="0">
      <pane ySplit="1" topLeftCell="A13" activePane="bottomLeft" state="frozen"/>
      <selection activeCell="G19" sqref="G19"/>
      <selection pane="bottomLeft" activeCell="G19" sqref="G19"/>
    </sheetView>
  </sheetViews>
  <sheetFormatPr defaultRowHeight="18.75"/>
  <cols>
    <col min="1" max="1" width="27.75" style="652" customWidth="1"/>
    <col min="2" max="2" width="0" style="652" hidden="1" customWidth="1"/>
    <col min="3" max="3" width="11" style="652" bestFit="1" customWidth="1"/>
    <col min="4" max="4" width="19.25" style="652" bestFit="1" customWidth="1"/>
    <col min="5" max="5" width="9" style="652"/>
    <col min="6" max="6" width="11" style="652" bestFit="1" customWidth="1"/>
    <col min="7" max="16384" width="9" style="652"/>
  </cols>
  <sheetData>
    <row r="1" spans="1:6">
      <c r="A1" s="659" t="s">
        <v>1809</v>
      </c>
      <c r="B1" s="659" t="s">
        <v>2004</v>
      </c>
      <c r="C1" s="659" t="s">
        <v>1807</v>
      </c>
      <c r="D1" s="659" t="s">
        <v>1808</v>
      </c>
      <c r="F1" s="660" t="s">
        <v>2005</v>
      </c>
    </row>
    <row r="2" spans="1:6">
      <c r="A2" s="656" t="s">
        <v>2020</v>
      </c>
      <c r="B2" s="656">
        <v>51</v>
      </c>
      <c r="C2" s="656" t="s">
        <v>406</v>
      </c>
      <c r="D2" s="656" t="s">
        <v>1830</v>
      </c>
    </row>
    <row r="3" spans="1:6">
      <c r="A3" s="657" t="s">
        <v>1831</v>
      </c>
      <c r="B3" s="657">
        <v>51</v>
      </c>
      <c r="C3" s="657" t="s">
        <v>401</v>
      </c>
      <c r="D3" s="657" t="s">
        <v>1843</v>
      </c>
    </row>
    <row r="4" spans="1:6">
      <c r="A4" s="657" t="s">
        <v>1831</v>
      </c>
      <c r="B4" s="657">
        <v>51</v>
      </c>
      <c r="C4" s="657" t="s">
        <v>394</v>
      </c>
      <c r="D4" s="657" t="s">
        <v>1844</v>
      </c>
    </row>
    <row r="5" spans="1:6">
      <c r="A5" s="657" t="s">
        <v>1831</v>
      </c>
      <c r="B5" s="657">
        <v>51</v>
      </c>
      <c r="C5" s="657" t="s">
        <v>405</v>
      </c>
      <c r="D5" s="657" t="s">
        <v>1869</v>
      </c>
    </row>
    <row r="6" spans="1:6">
      <c r="A6" s="657" t="s">
        <v>1831</v>
      </c>
      <c r="B6" s="657">
        <v>51</v>
      </c>
      <c r="C6" s="657" t="s">
        <v>392</v>
      </c>
      <c r="D6" s="657" t="s">
        <v>1883</v>
      </c>
    </row>
    <row r="7" spans="1:6">
      <c r="A7" s="657" t="s">
        <v>1831</v>
      </c>
      <c r="B7" s="657">
        <v>51</v>
      </c>
      <c r="C7" s="657" t="s">
        <v>408</v>
      </c>
      <c r="D7" s="657" t="s">
        <v>1905</v>
      </c>
    </row>
    <row r="8" spans="1:6">
      <c r="A8" s="657" t="s">
        <v>1831</v>
      </c>
      <c r="B8" s="657">
        <v>51</v>
      </c>
      <c r="C8" s="657" t="s">
        <v>1919</v>
      </c>
      <c r="D8" s="657" t="s">
        <v>1920</v>
      </c>
    </row>
    <row r="9" spans="1:6">
      <c r="A9" s="658" t="s">
        <v>1831</v>
      </c>
      <c r="B9" s="658">
        <v>51</v>
      </c>
      <c r="C9" s="658" t="s">
        <v>407</v>
      </c>
      <c r="D9" s="658" t="s">
        <v>1926</v>
      </c>
    </row>
    <row r="10" spans="1:6">
      <c r="A10" s="656" t="s">
        <v>2007</v>
      </c>
      <c r="B10" s="656">
        <v>52</v>
      </c>
      <c r="C10" s="656" t="s">
        <v>436</v>
      </c>
      <c r="D10" s="656" t="s">
        <v>1854</v>
      </c>
    </row>
    <row r="11" spans="1:6">
      <c r="A11" s="657" t="s">
        <v>2006</v>
      </c>
      <c r="B11" s="657">
        <v>52</v>
      </c>
      <c r="C11" s="657" t="s">
        <v>427</v>
      </c>
      <c r="D11" s="657" t="s">
        <v>1868</v>
      </c>
    </row>
    <row r="12" spans="1:6">
      <c r="A12" s="657" t="s">
        <v>2006</v>
      </c>
      <c r="B12" s="657">
        <v>52</v>
      </c>
      <c r="C12" s="657" t="s">
        <v>432</v>
      </c>
      <c r="D12" s="657" t="s">
        <v>1889</v>
      </c>
    </row>
    <row r="13" spans="1:6">
      <c r="A13" s="657" t="s">
        <v>2006</v>
      </c>
      <c r="B13" s="657">
        <v>52</v>
      </c>
      <c r="C13" s="657" t="s">
        <v>422</v>
      </c>
      <c r="D13" s="657" t="s">
        <v>1904</v>
      </c>
    </row>
    <row r="14" spans="1:6">
      <c r="A14" s="657" t="s">
        <v>2006</v>
      </c>
      <c r="B14" s="657">
        <v>52</v>
      </c>
      <c r="C14" s="657" t="s">
        <v>429</v>
      </c>
      <c r="D14" s="657" t="s">
        <v>1942</v>
      </c>
    </row>
    <row r="15" spans="1:6">
      <c r="A15" s="657" t="s">
        <v>2006</v>
      </c>
      <c r="B15" s="657">
        <v>52</v>
      </c>
      <c r="C15" s="657" t="s">
        <v>413</v>
      </c>
      <c r="D15" s="657" t="s">
        <v>1952</v>
      </c>
    </row>
    <row r="16" spans="1:6">
      <c r="A16" s="657" t="s">
        <v>2006</v>
      </c>
      <c r="B16" s="657">
        <v>52</v>
      </c>
      <c r="C16" s="657" t="s">
        <v>420</v>
      </c>
      <c r="D16" s="657" t="s">
        <v>1967</v>
      </c>
    </row>
    <row r="17" spans="1:4">
      <c r="A17" s="657" t="s">
        <v>2006</v>
      </c>
      <c r="B17" s="657">
        <v>52</v>
      </c>
      <c r="C17" s="657" t="s">
        <v>1971</v>
      </c>
      <c r="D17" s="657" t="s">
        <v>1972</v>
      </c>
    </row>
    <row r="18" spans="1:4">
      <c r="A18" s="657" t="s">
        <v>2006</v>
      </c>
      <c r="B18" s="657">
        <v>52</v>
      </c>
      <c r="C18" s="657" t="s">
        <v>419</v>
      </c>
      <c r="D18" s="657" t="s">
        <v>1980</v>
      </c>
    </row>
    <row r="19" spans="1:4">
      <c r="A19" s="657" t="s">
        <v>2006</v>
      </c>
      <c r="B19" s="657">
        <v>52</v>
      </c>
      <c r="C19" s="657" t="s">
        <v>434</v>
      </c>
      <c r="D19" s="657" t="s">
        <v>1987</v>
      </c>
    </row>
    <row r="20" spans="1:4">
      <c r="A20" s="658" t="s">
        <v>2006</v>
      </c>
      <c r="B20" s="658">
        <v>52</v>
      </c>
      <c r="C20" s="658" t="s">
        <v>435</v>
      </c>
      <c r="D20" s="658" t="s">
        <v>1989</v>
      </c>
    </row>
    <row r="21" spans="1:4">
      <c r="A21" s="656" t="s">
        <v>2009</v>
      </c>
      <c r="B21" s="656">
        <v>53</v>
      </c>
      <c r="C21" s="656" t="s">
        <v>439</v>
      </c>
      <c r="D21" s="656" t="s">
        <v>1822</v>
      </c>
    </row>
    <row r="22" spans="1:4">
      <c r="A22" s="657" t="s">
        <v>2008</v>
      </c>
      <c r="B22" s="657">
        <v>53</v>
      </c>
      <c r="C22" s="657" t="s">
        <v>442</v>
      </c>
      <c r="D22" s="657" t="s">
        <v>1832</v>
      </c>
    </row>
    <row r="23" spans="1:4">
      <c r="A23" s="657" t="s">
        <v>2008</v>
      </c>
      <c r="B23" s="657">
        <v>53</v>
      </c>
      <c r="C23" s="657" t="s">
        <v>437</v>
      </c>
      <c r="D23" s="657" t="s">
        <v>1841</v>
      </c>
    </row>
    <row r="24" spans="1:4">
      <c r="A24" s="657" t="s">
        <v>2008</v>
      </c>
      <c r="B24" s="657">
        <v>53</v>
      </c>
      <c r="C24" s="657" t="s">
        <v>441</v>
      </c>
      <c r="D24" s="657" t="s">
        <v>1851</v>
      </c>
    </row>
    <row r="25" spans="1:4">
      <c r="A25" s="657" t="s">
        <v>2008</v>
      </c>
      <c r="B25" s="657">
        <v>53</v>
      </c>
      <c r="C25" s="657" t="s">
        <v>440</v>
      </c>
      <c r="D25" s="657" t="s">
        <v>1859</v>
      </c>
    </row>
    <row r="26" spans="1:4">
      <c r="A26" s="657" t="s">
        <v>2008</v>
      </c>
      <c r="B26" s="657">
        <v>53</v>
      </c>
      <c r="C26" s="657" t="s">
        <v>438</v>
      </c>
      <c r="D26" s="657" t="s">
        <v>1865</v>
      </c>
    </row>
    <row r="27" spans="1:4">
      <c r="A27" s="658" t="s">
        <v>2008</v>
      </c>
      <c r="B27" s="658">
        <v>53</v>
      </c>
      <c r="C27" s="658" t="s">
        <v>443</v>
      </c>
      <c r="D27" s="658" t="s">
        <v>1911</v>
      </c>
    </row>
    <row r="28" spans="1:4">
      <c r="A28" s="656" t="s">
        <v>2011</v>
      </c>
      <c r="B28" s="656">
        <v>54</v>
      </c>
      <c r="C28" s="656" t="s">
        <v>465</v>
      </c>
      <c r="D28" s="656" t="s">
        <v>1812</v>
      </c>
    </row>
    <row r="29" spans="1:4">
      <c r="A29" s="657" t="s">
        <v>2010</v>
      </c>
      <c r="B29" s="657">
        <v>54</v>
      </c>
      <c r="C29" s="657" t="s">
        <v>458</v>
      </c>
      <c r="D29" s="657" t="s">
        <v>1833</v>
      </c>
    </row>
    <row r="30" spans="1:4">
      <c r="A30" s="657" t="s">
        <v>2010</v>
      </c>
      <c r="B30" s="657">
        <v>54</v>
      </c>
      <c r="C30" s="657" t="s">
        <v>445</v>
      </c>
      <c r="D30" s="657" t="s">
        <v>1856</v>
      </c>
    </row>
    <row r="31" spans="1:4">
      <c r="A31" s="657" t="s">
        <v>2010</v>
      </c>
      <c r="B31" s="657">
        <v>54</v>
      </c>
      <c r="C31" s="657" t="s">
        <v>460</v>
      </c>
      <c r="D31" s="657" t="s">
        <v>1867</v>
      </c>
    </row>
    <row r="32" spans="1:4">
      <c r="A32" s="657" t="s">
        <v>2010</v>
      </c>
      <c r="B32" s="657">
        <v>54</v>
      </c>
      <c r="C32" s="657" t="s">
        <v>454</v>
      </c>
      <c r="D32" s="657" t="s">
        <v>1871</v>
      </c>
    </row>
    <row r="33" spans="1:4">
      <c r="A33" s="657" t="s">
        <v>2010</v>
      </c>
      <c r="B33" s="657">
        <v>54</v>
      </c>
      <c r="C33" s="657" t="s">
        <v>455</v>
      </c>
      <c r="D33" s="657" t="s">
        <v>1872</v>
      </c>
    </row>
    <row r="34" spans="1:4">
      <c r="A34" s="657" t="s">
        <v>2010</v>
      </c>
      <c r="B34" s="657">
        <v>54</v>
      </c>
      <c r="C34" s="657" t="s">
        <v>457</v>
      </c>
      <c r="D34" s="657" t="s">
        <v>1873</v>
      </c>
    </row>
    <row r="35" spans="1:4">
      <c r="A35" s="657" t="s">
        <v>2010</v>
      </c>
      <c r="B35" s="657">
        <v>54</v>
      </c>
      <c r="C35" s="657" t="s">
        <v>456</v>
      </c>
      <c r="D35" s="657" t="s">
        <v>1877</v>
      </c>
    </row>
    <row r="36" spans="1:4">
      <c r="A36" s="657" t="s">
        <v>2010</v>
      </c>
      <c r="B36" s="657">
        <v>54</v>
      </c>
      <c r="C36" s="657" t="s">
        <v>449</v>
      </c>
      <c r="D36" s="657" t="s">
        <v>1879</v>
      </c>
    </row>
    <row r="37" spans="1:4">
      <c r="A37" s="657" t="s">
        <v>2010</v>
      </c>
      <c r="B37" s="657">
        <v>54</v>
      </c>
      <c r="C37" s="657" t="s">
        <v>447</v>
      </c>
      <c r="D37" s="657" t="s">
        <v>1895</v>
      </c>
    </row>
    <row r="38" spans="1:4">
      <c r="A38" s="657" t="s">
        <v>2010</v>
      </c>
      <c r="B38" s="657">
        <v>54</v>
      </c>
      <c r="C38" s="657" t="s">
        <v>461</v>
      </c>
      <c r="D38" s="657" t="s">
        <v>1899</v>
      </c>
    </row>
    <row r="39" spans="1:4">
      <c r="A39" s="657" t="s">
        <v>2010</v>
      </c>
      <c r="B39" s="657">
        <v>54</v>
      </c>
      <c r="C39" s="657" t="s">
        <v>448</v>
      </c>
      <c r="D39" s="657" t="s">
        <v>1909</v>
      </c>
    </row>
    <row r="40" spans="1:4">
      <c r="A40" s="657" t="s">
        <v>2010</v>
      </c>
      <c r="B40" s="657">
        <v>54</v>
      </c>
      <c r="C40" s="657" t="s">
        <v>459</v>
      </c>
      <c r="D40" s="657" t="s">
        <v>1931</v>
      </c>
    </row>
    <row r="41" spans="1:4">
      <c r="A41" s="657" t="s">
        <v>2010</v>
      </c>
      <c r="B41" s="657">
        <v>54</v>
      </c>
      <c r="C41" s="657" t="s">
        <v>463</v>
      </c>
      <c r="D41" s="657" t="s">
        <v>1946</v>
      </c>
    </row>
    <row r="42" spans="1:4">
      <c r="A42" s="657" t="s">
        <v>2010</v>
      </c>
      <c r="B42" s="657">
        <v>54</v>
      </c>
      <c r="C42" s="657" t="s">
        <v>451</v>
      </c>
      <c r="D42" s="657" t="s">
        <v>1948</v>
      </c>
    </row>
    <row r="43" spans="1:4">
      <c r="A43" s="657" t="s">
        <v>2010</v>
      </c>
      <c r="B43" s="657">
        <v>54</v>
      </c>
      <c r="C43" s="657" t="s">
        <v>462</v>
      </c>
      <c r="D43" s="657" t="s">
        <v>1969</v>
      </c>
    </row>
    <row r="44" spans="1:4">
      <c r="A44" s="657" t="s">
        <v>2010</v>
      </c>
      <c r="B44" s="657">
        <v>54</v>
      </c>
      <c r="C44" s="657" t="s">
        <v>452</v>
      </c>
      <c r="D44" s="657" t="s">
        <v>1979</v>
      </c>
    </row>
    <row r="45" spans="1:4">
      <c r="A45" s="657" t="s">
        <v>2010</v>
      </c>
      <c r="B45" s="657">
        <v>54</v>
      </c>
      <c r="C45" s="657" t="s">
        <v>464</v>
      </c>
      <c r="D45" s="657" t="s">
        <v>1993</v>
      </c>
    </row>
    <row r="46" spans="1:4">
      <c r="A46" s="657" t="s">
        <v>2010</v>
      </c>
      <c r="B46" s="657">
        <v>54</v>
      </c>
      <c r="C46" s="657" t="s">
        <v>450</v>
      </c>
      <c r="D46" s="657" t="s">
        <v>1995</v>
      </c>
    </row>
    <row r="47" spans="1:4">
      <c r="A47" s="658" t="s">
        <v>2010</v>
      </c>
      <c r="B47" s="658">
        <v>54</v>
      </c>
      <c r="C47" s="658" t="s">
        <v>453</v>
      </c>
      <c r="D47" s="658" t="s">
        <v>1999</v>
      </c>
    </row>
    <row r="48" spans="1:4">
      <c r="A48" s="656" t="s">
        <v>2021</v>
      </c>
      <c r="B48" s="656">
        <v>55</v>
      </c>
      <c r="C48" s="656" t="s">
        <v>474</v>
      </c>
      <c r="D48" s="656" t="s">
        <v>1814</v>
      </c>
    </row>
    <row r="49" spans="1:4">
      <c r="A49" s="657" t="s">
        <v>1815</v>
      </c>
      <c r="B49" s="657">
        <v>55</v>
      </c>
      <c r="C49" s="657" t="s">
        <v>472</v>
      </c>
      <c r="D49" s="657" t="s">
        <v>1817</v>
      </c>
    </row>
    <row r="50" spans="1:4">
      <c r="A50" s="657" t="s">
        <v>1815</v>
      </c>
      <c r="B50" s="657">
        <v>55</v>
      </c>
      <c r="C50" s="657" t="s">
        <v>468</v>
      </c>
      <c r="D50" s="657" t="s">
        <v>1834</v>
      </c>
    </row>
    <row r="51" spans="1:4">
      <c r="A51" s="657" t="s">
        <v>1815</v>
      </c>
      <c r="B51" s="657">
        <v>55</v>
      </c>
      <c r="C51" s="657" t="s">
        <v>482</v>
      </c>
      <c r="D51" s="657" t="s">
        <v>1835</v>
      </c>
    </row>
    <row r="52" spans="1:4">
      <c r="A52" s="657" t="s">
        <v>1815</v>
      </c>
      <c r="B52" s="657">
        <v>55</v>
      </c>
      <c r="C52" s="657" t="s">
        <v>493</v>
      </c>
      <c r="D52" s="657" t="s">
        <v>1836</v>
      </c>
    </row>
    <row r="53" spans="1:4">
      <c r="A53" s="657" t="s">
        <v>1815</v>
      </c>
      <c r="B53" s="657">
        <v>55</v>
      </c>
      <c r="C53" s="657" t="s">
        <v>497</v>
      </c>
      <c r="D53" s="657" t="s">
        <v>1840</v>
      </c>
    </row>
    <row r="54" spans="1:4">
      <c r="A54" s="657" t="s">
        <v>1815</v>
      </c>
      <c r="B54" s="657">
        <v>55</v>
      </c>
      <c r="C54" s="657" t="s">
        <v>488</v>
      </c>
      <c r="D54" s="657" t="s">
        <v>1864</v>
      </c>
    </row>
    <row r="55" spans="1:4">
      <c r="A55" s="657" t="s">
        <v>1815</v>
      </c>
      <c r="B55" s="657">
        <v>55</v>
      </c>
      <c r="C55" s="657" t="s">
        <v>491</v>
      </c>
      <c r="D55" s="657" t="s">
        <v>1878</v>
      </c>
    </row>
    <row r="56" spans="1:4">
      <c r="A56" s="657" t="s">
        <v>1815</v>
      </c>
      <c r="B56" s="657">
        <v>55</v>
      </c>
      <c r="C56" s="657" t="s">
        <v>494</v>
      </c>
      <c r="D56" s="657" t="s">
        <v>1907</v>
      </c>
    </row>
    <row r="57" spans="1:4">
      <c r="A57" s="657" t="s">
        <v>1815</v>
      </c>
      <c r="B57" s="657">
        <v>55</v>
      </c>
      <c r="C57" s="657" t="s">
        <v>480</v>
      </c>
      <c r="D57" s="657" t="s">
        <v>1910</v>
      </c>
    </row>
    <row r="58" spans="1:4">
      <c r="A58" s="657" t="s">
        <v>1815</v>
      </c>
      <c r="B58" s="657">
        <v>55</v>
      </c>
      <c r="C58" s="657" t="s">
        <v>478</v>
      </c>
      <c r="D58" s="657" t="s">
        <v>1915</v>
      </c>
    </row>
    <row r="59" spans="1:4">
      <c r="A59" s="657" t="s">
        <v>1815</v>
      </c>
      <c r="B59" s="657">
        <v>55</v>
      </c>
      <c r="C59" s="657" t="s">
        <v>496</v>
      </c>
      <c r="D59" s="657" t="s">
        <v>1918</v>
      </c>
    </row>
    <row r="60" spans="1:4">
      <c r="A60" s="657" t="s">
        <v>1815</v>
      </c>
      <c r="B60" s="657">
        <v>55</v>
      </c>
      <c r="C60" s="657" t="s">
        <v>492</v>
      </c>
      <c r="D60" s="657" t="s">
        <v>1921</v>
      </c>
    </row>
    <row r="61" spans="1:4">
      <c r="A61" s="657" t="s">
        <v>1815</v>
      </c>
      <c r="B61" s="657">
        <v>55</v>
      </c>
      <c r="C61" s="657" t="s">
        <v>487</v>
      </c>
      <c r="D61" s="657" t="s">
        <v>1935</v>
      </c>
    </row>
    <row r="62" spans="1:4">
      <c r="A62" s="657" t="s">
        <v>1815</v>
      </c>
      <c r="B62" s="657">
        <v>55</v>
      </c>
      <c r="C62" s="657" t="s">
        <v>490</v>
      </c>
      <c r="D62" s="657" t="s">
        <v>1940</v>
      </c>
    </row>
    <row r="63" spans="1:4">
      <c r="A63" s="657" t="s">
        <v>1815</v>
      </c>
      <c r="B63" s="657">
        <v>55</v>
      </c>
      <c r="C63" s="657" t="s">
        <v>486</v>
      </c>
      <c r="D63" s="657" t="s">
        <v>1944</v>
      </c>
    </row>
    <row r="64" spans="1:4">
      <c r="A64" s="657" t="s">
        <v>1815</v>
      </c>
      <c r="B64" s="657">
        <v>55</v>
      </c>
      <c r="C64" s="657" t="s">
        <v>499</v>
      </c>
      <c r="D64" s="657" t="s">
        <v>1949</v>
      </c>
    </row>
    <row r="65" spans="1:4">
      <c r="A65" s="657" t="s">
        <v>1815</v>
      </c>
      <c r="B65" s="657">
        <v>55</v>
      </c>
      <c r="C65" s="657" t="s">
        <v>470</v>
      </c>
      <c r="D65" s="657" t="s">
        <v>1961</v>
      </c>
    </row>
    <row r="66" spans="1:4">
      <c r="A66" s="657" t="s">
        <v>1815</v>
      </c>
      <c r="B66" s="657">
        <v>55</v>
      </c>
      <c r="C66" s="657" t="s">
        <v>484</v>
      </c>
      <c r="D66" s="657" t="s">
        <v>1966</v>
      </c>
    </row>
    <row r="67" spans="1:4">
      <c r="A67" s="657" t="s">
        <v>1815</v>
      </c>
      <c r="B67" s="657">
        <v>55</v>
      </c>
      <c r="C67" s="657" t="s">
        <v>498</v>
      </c>
      <c r="D67" s="657" t="s">
        <v>1973</v>
      </c>
    </row>
    <row r="68" spans="1:4">
      <c r="A68" s="657" t="s">
        <v>1815</v>
      </c>
      <c r="B68" s="657">
        <v>55</v>
      </c>
      <c r="C68" s="657" t="s">
        <v>476</v>
      </c>
      <c r="D68" s="657" t="s">
        <v>1981</v>
      </c>
    </row>
    <row r="69" spans="1:4">
      <c r="A69" s="657" t="s">
        <v>1815</v>
      </c>
      <c r="B69" s="657">
        <v>55</v>
      </c>
      <c r="C69" s="657" t="s">
        <v>495</v>
      </c>
      <c r="D69" s="657" t="s">
        <v>1986</v>
      </c>
    </row>
    <row r="70" spans="1:4">
      <c r="A70" s="657" t="s">
        <v>1815</v>
      </c>
      <c r="B70" s="657">
        <v>55</v>
      </c>
      <c r="C70" s="657" t="s">
        <v>466</v>
      </c>
      <c r="D70" s="657" t="s">
        <v>1990</v>
      </c>
    </row>
    <row r="71" spans="1:4">
      <c r="A71" s="658" t="s">
        <v>1815</v>
      </c>
      <c r="B71" s="658">
        <v>55</v>
      </c>
      <c r="C71" s="658" t="s">
        <v>489</v>
      </c>
      <c r="D71" s="658" t="s">
        <v>1992</v>
      </c>
    </row>
    <row r="72" spans="1:4">
      <c r="A72" s="656" t="s">
        <v>2022</v>
      </c>
      <c r="B72" s="656">
        <v>56</v>
      </c>
      <c r="C72" s="656" t="s">
        <v>512</v>
      </c>
      <c r="D72" s="656" t="s">
        <v>1810</v>
      </c>
    </row>
    <row r="73" spans="1:4">
      <c r="A73" s="657" t="s">
        <v>1811</v>
      </c>
      <c r="B73" s="657">
        <v>56</v>
      </c>
      <c r="C73" s="657" t="s">
        <v>500</v>
      </c>
      <c r="D73" s="657" t="s">
        <v>1816</v>
      </c>
    </row>
    <row r="74" spans="1:4">
      <c r="A74" s="657" t="s">
        <v>1811</v>
      </c>
      <c r="B74" s="657">
        <v>56</v>
      </c>
      <c r="C74" s="657" t="s">
        <v>524</v>
      </c>
      <c r="D74" s="657" t="s">
        <v>1857</v>
      </c>
    </row>
    <row r="75" spans="1:4">
      <c r="A75" s="657" t="s">
        <v>1811</v>
      </c>
      <c r="B75" s="657">
        <v>56</v>
      </c>
      <c r="C75" s="657" t="s">
        <v>513</v>
      </c>
      <c r="D75" s="657" t="s">
        <v>1862</v>
      </c>
    </row>
    <row r="76" spans="1:4">
      <c r="A76" s="657" t="s">
        <v>1811</v>
      </c>
      <c r="B76" s="657">
        <v>56</v>
      </c>
      <c r="C76" s="657" t="s">
        <v>516</v>
      </c>
      <c r="D76" s="657" t="s">
        <v>1866</v>
      </c>
    </row>
    <row r="77" spans="1:4">
      <c r="A77" s="657" t="s">
        <v>1811</v>
      </c>
      <c r="B77" s="657">
        <v>56</v>
      </c>
      <c r="C77" s="657" t="s">
        <v>521</v>
      </c>
      <c r="D77" s="657" t="s">
        <v>1881</v>
      </c>
    </row>
    <row r="78" spans="1:4">
      <c r="A78" s="657" t="s">
        <v>1811</v>
      </c>
      <c r="B78" s="657">
        <v>56</v>
      </c>
      <c r="C78" s="657" t="s">
        <v>502</v>
      </c>
      <c r="D78" s="657" t="s">
        <v>1891</v>
      </c>
    </row>
    <row r="79" spans="1:4">
      <c r="A79" s="657" t="s">
        <v>1811</v>
      </c>
      <c r="B79" s="657">
        <v>56</v>
      </c>
      <c r="C79" s="657" t="s">
        <v>519</v>
      </c>
      <c r="D79" s="657" t="s">
        <v>1897</v>
      </c>
    </row>
    <row r="80" spans="1:4">
      <c r="A80" s="657" t="s">
        <v>1811</v>
      </c>
      <c r="B80" s="657">
        <v>56</v>
      </c>
      <c r="C80" s="657" t="s">
        <v>522</v>
      </c>
      <c r="D80" s="657" t="s">
        <v>1898</v>
      </c>
    </row>
    <row r="81" spans="1:4">
      <c r="A81" s="657" t="s">
        <v>1811</v>
      </c>
      <c r="B81" s="657">
        <v>56</v>
      </c>
      <c r="C81" s="657" t="s">
        <v>508</v>
      </c>
      <c r="D81" s="657" t="s">
        <v>1914</v>
      </c>
    </row>
    <row r="82" spans="1:4">
      <c r="A82" s="657" t="s">
        <v>1811</v>
      </c>
      <c r="B82" s="657">
        <v>56</v>
      </c>
      <c r="C82" s="657" t="s">
        <v>510</v>
      </c>
      <c r="D82" s="657" t="s">
        <v>1927</v>
      </c>
    </row>
    <row r="83" spans="1:4">
      <c r="A83" s="657" t="s">
        <v>1811</v>
      </c>
      <c r="B83" s="657">
        <v>56</v>
      </c>
      <c r="C83" s="657" t="s">
        <v>525</v>
      </c>
      <c r="D83" s="657" t="s">
        <v>1936</v>
      </c>
    </row>
    <row r="84" spans="1:4">
      <c r="A84" s="657" t="s">
        <v>1811</v>
      </c>
      <c r="B84" s="657">
        <v>56</v>
      </c>
      <c r="C84" s="657" t="s">
        <v>517</v>
      </c>
      <c r="D84" s="657" t="s">
        <v>1941</v>
      </c>
    </row>
    <row r="85" spans="1:4">
      <c r="A85" s="657" t="s">
        <v>1811</v>
      </c>
      <c r="B85" s="657">
        <v>56</v>
      </c>
      <c r="C85" s="657" t="s">
        <v>504</v>
      </c>
      <c r="D85" s="657" t="s">
        <v>1943</v>
      </c>
    </row>
    <row r="86" spans="1:4">
      <c r="A86" s="657" t="s">
        <v>1811</v>
      </c>
      <c r="B86" s="657">
        <v>56</v>
      </c>
      <c r="C86" s="657" t="s">
        <v>515</v>
      </c>
      <c r="D86" s="657" t="s">
        <v>1956</v>
      </c>
    </row>
    <row r="87" spans="1:4">
      <c r="A87" s="657" t="s">
        <v>1811</v>
      </c>
      <c r="B87" s="657">
        <v>56</v>
      </c>
      <c r="C87" s="657" t="s">
        <v>509</v>
      </c>
      <c r="D87" s="657" t="s">
        <v>1957</v>
      </c>
    </row>
    <row r="88" spans="1:4">
      <c r="A88" s="657" t="s">
        <v>1811</v>
      </c>
      <c r="B88" s="657">
        <v>56</v>
      </c>
      <c r="C88" s="657" t="s">
        <v>514</v>
      </c>
      <c r="D88" s="657" t="s">
        <v>1958</v>
      </c>
    </row>
    <row r="89" spans="1:4">
      <c r="A89" s="657" t="s">
        <v>1811</v>
      </c>
      <c r="B89" s="657">
        <v>56</v>
      </c>
      <c r="C89" s="657" t="s">
        <v>511</v>
      </c>
      <c r="D89" s="657" t="s">
        <v>1960</v>
      </c>
    </row>
    <row r="90" spans="1:4">
      <c r="A90" s="657" t="s">
        <v>1811</v>
      </c>
      <c r="B90" s="657">
        <v>56</v>
      </c>
      <c r="C90" s="657" t="s">
        <v>523</v>
      </c>
      <c r="D90" s="657" t="s">
        <v>1962</v>
      </c>
    </row>
    <row r="91" spans="1:4">
      <c r="A91" s="657" t="s">
        <v>1811</v>
      </c>
      <c r="B91" s="657">
        <v>56</v>
      </c>
      <c r="C91" s="657" t="s">
        <v>506</v>
      </c>
      <c r="D91" s="657" t="s">
        <v>1968</v>
      </c>
    </row>
    <row r="92" spans="1:4">
      <c r="A92" s="657" t="s">
        <v>1811</v>
      </c>
      <c r="B92" s="657">
        <v>56</v>
      </c>
      <c r="C92" s="657" t="s">
        <v>526</v>
      </c>
      <c r="D92" s="657" t="s">
        <v>1974</v>
      </c>
    </row>
    <row r="93" spans="1:4">
      <c r="A93" s="657" t="s">
        <v>1811</v>
      </c>
      <c r="B93" s="657">
        <v>56</v>
      </c>
      <c r="C93" s="657" t="s">
        <v>518</v>
      </c>
      <c r="D93" s="657" t="s">
        <v>1982</v>
      </c>
    </row>
    <row r="94" spans="1:4">
      <c r="A94" s="658" t="s">
        <v>1811</v>
      </c>
      <c r="B94" s="658">
        <v>56</v>
      </c>
      <c r="C94" s="658" t="s">
        <v>520</v>
      </c>
      <c r="D94" s="658" t="s">
        <v>2003</v>
      </c>
    </row>
    <row r="95" spans="1:4">
      <c r="A95" s="656" t="s">
        <v>2013</v>
      </c>
      <c r="B95" s="656">
        <v>57</v>
      </c>
      <c r="C95" s="656" t="s">
        <v>534</v>
      </c>
      <c r="D95" s="656" t="s">
        <v>1847</v>
      </c>
    </row>
    <row r="96" spans="1:4">
      <c r="A96" s="657" t="s">
        <v>2012</v>
      </c>
      <c r="B96" s="657">
        <v>57</v>
      </c>
      <c r="C96" s="657" t="s">
        <v>530</v>
      </c>
      <c r="D96" s="657" t="s">
        <v>1861</v>
      </c>
    </row>
    <row r="97" spans="1:4">
      <c r="A97" s="657" t="s">
        <v>2012</v>
      </c>
      <c r="B97" s="657">
        <v>57</v>
      </c>
      <c r="C97" s="657" t="s">
        <v>533</v>
      </c>
      <c r="D97" s="657" t="s">
        <v>1901</v>
      </c>
    </row>
    <row r="98" spans="1:4">
      <c r="A98" s="657" t="s">
        <v>2012</v>
      </c>
      <c r="B98" s="657">
        <v>57</v>
      </c>
      <c r="C98" s="657" t="s">
        <v>535</v>
      </c>
      <c r="D98" s="657" t="s">
        <v>1924</v>
      </c>
    </row>
    <row r="99" spans="1:4">
      <c r="A99" s="657" t="s">
        <v>2012</v>
      </c>
      <c r="B99" s="657">
        <v>57</v>
      </c>
      <c r="C99" s="657" t="s">
        <v>531</v>
      </c>
      <c r="D99" s="657" t="s">
        <v>1930</v>
      </c>
    </row>
    <row r="100" spans="1:4">
      <c r="A100" s="657" t="s">
        <v>2012</v>
      </c>
      <c r="B100" s="657">
        <v>57</v>
      </c>
      <c r="C100" s="657" t="s">
        <v>532</v>
      </c>
      <c r="D100" s="657" t="s">
        <v>1953</v>
      </c>
    </row>
    <row r="101" spans="1:4">
      <c r="A101" s="657" t="s">
        <v>2012</v>
      </c>
      <c r="B101" s="657">
        <v>57</v>
      </c>
      <c r="C101" s="657" t="s">
        <v>529</v>
      </c>
      <c r="D101" s="657" t="s">
        <v>1978</v>
      </c>
    </row>
    <row r="102" spans="1:4">
      <c r="A102" s="658" t="s">
        <v>2012</v>
      </c>
      <c r="B102" s="658">
        <v>57</v>
      </c>
      <c r="C102" s="658" t="s">
        <v>527</v>
      </c>
      <c r="D102" s="658" t="s">
        <v>2000</v>
      </c>
    </row>
    <row r="103" spans="1:4">
      <c r="A103" s="656" t="s">
        <v>2015</v>
      </c>
      <c r="B103" s="656">
        <v>58</v>
      </c>
      <c r="C103" s="656" t="s">
        <v>541</v>
      </c>
      <c r="D103" s="656" t="s">
        <v>1841</v>
      </c>
    </row>
    <row r="104" spans="1:4">
      <c r="A104" s="657" t="s">
        <v>2014</v>
      </c>
      <c r="B104" s="657">
        <v>58</v>
      </c>
      <c r="C104" s="657" t="s">
        <v>538</v>
      </c>
      <c r="D104" s="657" t="s">
        <v>1886</v>
      </c>
    </row>
    <row r="105" spans="1:4">
      <c r="A105" s="657" t="s">
        <v>2014</v>
      </c>
      <c r="B105" s="657">
        <v>58</v>
      </c>
      <c r="C105" s="657" t="s">
        <v>542</v>
      </c>
      <c r="D105" s="657" t="s">
        <v>1934</v>
      </c>
    </row>
    <row r="106" spans="1:4">
      <c r="A106" s="657" t="s">
        <v>2014</v>
      </c>
      <c r="B106" s="657">
        <v>58</v>
      </c>
      <c r="C106" s="657" t="s">
        <v>540</v>
      </c>
      <c r="D106" s="657" t="s">
        <v>1939</v>
      </c>
    </row>
    <row r="107" spans="1:4">
      <c r="A107" s="657" t="s">
        <v>2014</v>
      </c>
      <c r="B107" s="657">
        <v>58</v>
      </c>
      <c r="C107" s="657" t="s">
        <v>539</v>
      </c>
      <c r="D107" s="657" t="s">
        <v>1954</v>
      </c>
    </row>
    <row r="108" spans="1:4">
      <c r="A108" s="657" t="s">
        <v>2014</v>
      </c>
      <c r="B108" s="657">
        <v>58</v>
      </c>
      <c r="C108" s="657" t="s">
        <v>546</v>
      </c>
      <c r="D108" s="657" t="s">
        <v>1975</v>
      </c>
    </row>
    <row r="109" spans="1:4">
      <c r="A109" s="657" t="s">
        <v>2014</v>
      </c>
      <c r="B109" s="657">
        <v>58</v>
      </c>
      <c r="C109" s="657" t="s">
        <v>544</v>
      </c>
      <c r="D109" s="657" t="s">
        <v>1997</v>
      </c>
    </row>
    <row r="110" spans="1:4">
      <c r="A110" s="657" t="s">
        <v>2014</v>
      </c>
      <c r="B110" s="657">
        <v>58</v>
      </c>
      <c r="C110" s="657" t="s">
        <v>545</v>
      </c>
      <c r="D110" s="657" t="s">
        <v>1998</v>
      </c>
    </row>
    <row r="111" spans="1:4">
      <c r="A111" s="657" t="s">
        <v>2014</v>
      </c>
      <c r="B111" s="657">
        <v>58</v>
      </c>
      <c r="C111" s="657" t="s">
        <v>543</v>
      </c>
      <c r="D111" s="657" t="s">
        <v>2001</v>
      </c>
    </row>
    <row r="112" spans="1:4">
      <c r="A112" s="658" t="s">
        <v>2014</v>
      </c>
      <c r="B112" s="658">
        <v>58</v>
      </c>
      <c r="C112" s="658" t="s">
        <v>536</v>
      </c>
      <c r="D112" s="658" t="s">
        <v>2002</v>
      </c>
    </row>
    <row r="113" spans="1:4">
      <c r="A113" s="656" t="s">
        <v>2016</v>
      </c>
      <c r="B113" s="656">
        <v>59</v>
      </c>
      <c r="C113" s="656" t="s">
        <v>550</v>
      </c>
      <c r="D113" s="656" t="s">
        <v>1826</v>
      </c>
    </row>
    <row r="114" spans="1:4">
      <c r="A114" s="657" t="s">
        <v>1827</v>
      </c>
      <c r="B114" s="657">
        <v>59</v>
      </c>
      <c r="C114" s="657" t="s">
        <v>562</v>
      </c>
      <c r="D114" s="657" t="s">
        <v>1846</v>
      </c>
    </row>
    <row r="115" spans="1:4">
      <c r="A115" s="657" t="s">
        <v>1827</v>
      </c>
      <c r="B115" s="657">
        <v>59</v>
      </c>
      <c r="C115" s="657" t="s">
        <v>567</v>
      </c>
      <c r="D115" s="657" t="s">
        <v>1849</v>
      </c>
    </row>
    <row r="116" spans="1:4">
      <c r="A116" s="657" t="s">
        <v>1827</v>
      </c>
      <c r="B116" s="657">
        <v>59</v>
      </c>
      <c r="C116" s="657" t="s">
        <v>568</v>
      </c>
      <c r="D116" s="657" t="s">
        <v>1850</v>
      </c>
    </row>
    <row r="117" spans="1:4">
      <c r="A117" s="657" t="s">
        <v>1827</v>
      </c>
      <c r="B117" s="657">
        <v>59</v>
      </c>
      <c r="C117" s="657" t="s">
        <v>560</v>
      </c>
      <c r="D117" s="657" t="s">
        <v>1852</v>
      </c>
    </row>
    <row r="118" spans="1:4">
      <c r="A118" s="657" t="s">
        <v>1827</v>
      </c>
      <c r="B118" s="657">
        <v>59</v>
      </c>
      <c r="C118" s="657" t="s">
        <v>565</v>
      </c>
      <c r="D118" s="657" t="s">
        <v>1853</v>
      </c>
    </row>
    <row r="119" spans="1:4">
      <c r="A119" s="657" t="s">
        <v>1827</v>
      </c>
      <c r="B119" s="657">
        <v>59</v>
      </c>
      <c r="C119" s="657" t="s">
        <v>548</v>
      </c>
      <c r="D119" s="657" t="s">
        <v>1870</v>
      </c>
    </row>
    <row r="120" spans="1:4">
      <c r="A120" s="657" t="s">
        <v>1827</v>
      </c>
      <c r="B120" s="657">
        <v>59</v>
      </c>
      <c r="C120" s="657" t="s">
        <v>557</v>
      </c>
      <c r="D120" s="657" t="s">
        <v>1874</v>
      </c>
    </row>
    <row r="121" spans="1:4">
      <c r="A121" s="657" t="s">
        <v>1827</v>
      </c>
      <c r="B121" s="657">
        <v>59</v>
      </c>
      <c r="C121" s="657" t="s">
        <v>559</v>
      </c>
      <c r="D121" s="657" t="s">
        <v>1880</v>
      </c>
    </row>
    <row r="122" spans="1:4">
      <c r="A122" s="657" t="s">
        <v>1827</v>
      </c>
      <c r="B122" s="657">
        <v>59</v>
      </c>
      <c r="C122" s="657" t="s">
        <v>558</v>
      </c>
      <c r="D122" s="657" t="s">
        <v>1882</v>
      </c>
    </row>
    <row r="123" spans="1:4">
      <c r="A123" s="657" t="s">
        <v>1827</v>
      </c>
      <c r="B123" s="657">
        <v>59</v>
      </c>
      <c r="C123" s="657" t="s">
        <v>561</v>
      </c>
      <c r="D123" s="657" t="s">
        <v>1887</v>
      </c>
    </row>
    <row r="124" spans="1:4">
      <c r="A124" s="657" t="s">
        <v>1827</v>
      </c>
      <c r="B124" s="657">
        <v>59</v>
      </c>
      <c r="C124" s="657" t="s">
        <v>556</v>
      </c>
      <c r="D124" s="657" t="s">
        <v>1900</v>
      </c>
    </row>
    <row r="125" spans="1:4">
      <c r="A125" s="657" t="s">
        <v>1827</v>
      </c>
      <c r="B125" s="657">
        <v>59</v>
      </c>
      <c r="C125" s="657" t="s">
        <v>564</v>
      </c>
      <c r="D125" s="657" t="s">
        <v>1916</v>
      </c>
    </row>
    <row r="126" spans="1:4">
      <c r="A126" s="657" t="s">
        <v>1827</v>
      </c>
      <c r="B126" s="657">
        <v>59</v>
      </c>
      <c r="C126" s="657" t="s">
        <v>555</v>
      </c>
      <c r="D126" s="657" t="s">
        <v>1922</v>
      </c>
    </row>
    <row r="127" spans="1:4">
      <c r="A127" s="657" t="s">
        <v>1827</v>
      </c>
      <c r="B127" s="657">
        <v>59</v>
      </c>
      <c r="C127" s="657" t="s">
        <v>566</v>
      </c>
      <c r="D127" s="657" t="s">
        <v>1947</v>
      </c>
    </row>
    <row r="128" spans="1:4">
      <c r="A128" s="657" t="s">
        <v>1827</v>
      </c>
      <c r="B128" s="657">
        <v>59</v>
      </c>
      <c r="C128" s="657" t="s">
        <v>554</v>
      </c>
      <c r="D128" s="657" t="s">
        <v>1963</v>
      </c>
    </row>
    <row r="129" spans="1:4">
      <c r="A129" s="657" t="s">
        <v>1827</v>
      </c>
      <c r="B129" s="657">
        <v>59</v>
      </c>
      <c r="C129" s="657" t="s">
        <v>552</v>
      </c>
      <c r="D129" s="657" t="s">
        <v>1988</v>
      </c>
    </row>
    <row r="130" spans="1:4">
      <c r="A130" s="658" t="s">
        <v>1827</v>
      </c>
      <c r="B130" s="658">
        <v>59</v>
      </c>
      <c r="C130" s="658" t="s">
        <v>563</v>
      </c>
      <c r="D130" s="658" t="s">
        <v>1991</v>
      </c>
    </row>
    <row r="131" spans="1:4">
      <c r="A131" s="656" t="s">
        <v>2018</v>
      </c>
      <c r="B131" s="656">
        <v>60</v>
      </c>
      <c r="C131" s="656" t="s">
        <v>580</v>
      </c>
      <c r="D131" s="656" t="s">
        <v>1824</v>
      </c>
    </row>
    <row r="132" spans="1:4">
      <c r="A132" s="657" t="s">
        <v>2017</v>
      </c>
      <c r="B132" s="657">
        <v>60</v>
      </c>
      <c r="C132" s="657" t="s">
        <v>583</v>
      </c>
      <c r="D132" s="657" t="s">
        <v>1828</v>
      </c>
    </row>
    <row r="133" spans="1:4">
      <c r="A133" s="657" t="s">
        <v>2017</v>
      </c>
      <c r="B133" s="657">
        <v>60</v>
      </c>
      <c r="C133" s="657" t="s">
        <v>579</v>
      </c>
      <c r="D133" s="657" t="s">
        <v>1902</v>
      </c>
    </row>
    <row r="134" spans="1:4">
      <c r="A134" s="657" t="s">
        <v>2017</v>
      </c>
      <c r="B134" s="657">
        <v>60</v>
      </c>
      <c r="C134" s="657" t="s">
        <v>578</v>
      </c>
      <c r="D134" s="657" t="s">
        <v>1912</v>
      </c>
    </row>
    <row r="135" spans="1:4">
      <c r="A135" s="657" t="s">
        <v>2017</v>
      </c>
      <c r="B135" s="657">
        <v>60</v>
      </c>
      <c r="C135" s="657" t="s">
        <v>575</v>
      </c>
      <c r="D135" s="657" t="s">
        <v>1917</v>
      </c>
    </row>
    <row r="136" spans="1:4">
      <c r="A136" s="657" t="s">
        <v>2017</v>
      </c>
      <c r="B136" s="657">
        <v>60</v>
      </c>
      <c r="C136" s="657" t="s">
        <v>581</v>
      </c>
      <c r="D136" s="657" t="s">
        <v>1928</v>
      </c>
    </row>
    <row r="137" spans="1:4">
      <c r="A137" s="657" t="s">
        <v>2017</v>
      </c>
      <c r="B137" s="657">
        <v>60</v>
      </c>
      <c r="C137" s="657" t="s">
        <v>571</v>
      </c>
      <c r="D137" s="657" t="s">
        <v>1929</v>
      </c>
    </row>
    <row r="138" spans="1:4">
      <c r="A138" s="657" t="s">
        <v>2017</v>
      </c>
      <c r="B138" s="657">
        <v>60</v>
      </c>
      <c r="C138" s="657" t="s">
        <v>577</v>
      </c>
      <c r="D138" s="657" t="s">
        <v>1932</v>
      </c>
    </row>
    <row r="139" spans="1:4">
      <c r="A139" s="657" t="s">
        <v>2017</v>
      </c>
      <c r="B139" s="657">
        <v>60</v>
      </c>
      <c r="C139" s="657" t="s">
        <v>573</v>
      </c>
      <c r="D139" s="657" t="s">
        <v>1951</v>
      </c>
    </row>
    <row r="140" spans="1:4">
      <c r="A140" s="657" t="s">
        <v>2017</v>
      </c>
      <c r="B140" s="657">
        <v>60</v>
      </c>
      <c r="C140" s="657" t="s">
        <v>585</v>
      </c>
      <c r="D140" s="657" t="s">
        <v>1983</v>
      </c>
    </row>
    <row r="141" spans="1:4">
      <c r="A141" s="658" t="s">
        <v>2017</v>
      </c>
      <c r="B141" s="658">
        <v>60</v>
      </c>
      <c r="C141" s="658" t="s">
        <v>569</v>
      </c>
      <c r="D141" s="658" t="s">
        <v>1984</v>
      </c>
    </row>
    <row r="142" spans="1:4">
      <c r="A142" s="656" t="s">
        <v>1838</v>
      </c>
      <c r="B142" s="656">
        <v>61</v>
      </c>
      <c r="C142" s="656" t="s">
        <v>590</v>
      </c>
      <c r="D142" s="656" t="s">
        <v>1837</v>
      </c>
    </row>
    <row r="143" spans="1:4">
      <c r="A143" s="657" t="s">
        <v>1838</v>
      </c>
      <c r="B143" s="657">
        <v>61</v>
      </c>
      <c r="C143" s="657" t="s">
        <v>592</v>
      </c>
      <c r="D143" s="657" t="s">
        <v>1845</v>
      </c>
    </row>
    <row r="144" spans="1:4">
      <c r="A144" s="657" t="s">
        <v>1838</v>
      </c>
      <c r="B144" s="657">
        <v>61</v>
      </c>
      <c r="C144" s="657" t="s">
        <v>591</v>
      </c>
      <c r="D144" s="657" t="s">
        <v>1885</v>
      </c>
    </row>
    <row r="145" spans="1:4">
      <c r="A145" s="657" t="s">
        <v>1838</v>
      </c>
      <c r="B145" s="657">
        <v>61</v>
      </c>
      <c r="C145" s="657" t="s">
        <v>593</v>
      </c>
      <c r="D145" s="657" t="s">
        <v>1908</v>
      </c>
    </row>
    <row r="146" spans="1:4">
      <c r="A146" s="657" t="s">
        <v>1838</v>
      </c>
      <c r="B146" s="657">
        <v>61</v>
      </c>
      <c r="C146" s="657" t="s">
        <v>589</v>
      </c>
      <c r="D146" s="657" t="s">
        <v>1945</v>
      </c>
    </row>
    <row r="147" spans="1:4">
      <c r="A147" s="657" t="s">
        <v>1838</v>
      </c>
      <c r="B147" s="657">
        <v>61</v>
      </c>
      <c r="C147" s="657" t="s">
        <v>587</v>
      </c>
      <c r="D147" s="657" t="s">
        <v>1959</v>
      </c>
    </row>
    <row r="148" spans="1:4">
      <c r="A148" s="658" t="s">
        <v>1838</v>
      </c>
      <c r="B148" s="658">
        <v>61</v>
      </c>
      <c r="C148" s="658" t="s">
        <v>588</v>
      </c>
      <c r="D148" s="658" t="s">
        <v>1964</v>
      </c>
    </row>
    <row r="149" spans="1:4">
      <c r="A149" s="656" t="s">
        <v>2019</v>
      </c>
      <c r="B149" s="656">
        <v>62</v>
      </c>
      <c r="C149" s="656" t="s">
        <v>611</v>
      </c>
      <c r="D149" s="656" t="s">
        <v>1818</v>
      </c>
    </row>
    <row r="150" spans="1:4">
      <c r="A150" s="657" t="s">
        <v>1819</v>
      </c>
      <c r="B150" s="657">
        <v>62</v>
      </c>
      <c r="C150" s="657" t="s">
        <v>608</v>
      </c>
      <c r="D150" s="657" t="s">
        <v>1829</v>
      </c>
    </row>
    <row r="151" spans="1:4">
      <c r="A151" s="657" t="s">
        <v>1819</v>
      </c>
      <c r="B151" s="657">
        <v>62</v>
      </c>
      <c r="C151" s="657" t="s">
        <v>613</v>
      </c>
      <c r="D151" s="657" t="s">
        <v>1839</v>
      </c>
    </row>
    <row r="152" spans="1:4">
      <c r="A152" s="657" t="s">
        <v>1819</v>
      </c>
      <c r="B152" s="657">
        <v>62</v>
      </c>
      <c r="C152" s="657" t="s">
        <v>596</v>
      </c>
      <c r="D152" s="657" t="s">
        <v>1858</v>
      </c>
    </row>
    <row r="153" spans="1:4">
      <c r="A153" s="657" t="s">
        <v>1819</v>
      </c>
      <c r="B153" s="657">
        <v>62</v>
      </c>
      <c r="C153" s="657" t="s">
        <v>594</v>
      </c>
      <c r="D153" s="657" t="s">
        <v>1860</v>
      </c>
    </row>
    <row r="154" spans="1:4">
      <c r="A154" s="657" t="s">
        <v>1819</v>
      </c>
      <c r="B154" s="657">
        <v>62</v>
      </c>
      <c r="C154" s="657" t="s">
        <v>598</v>
      </c>
      <c r="D154" s="657" t="s">
        <v>1863</v>
      </c>
    </row>
    <row r="155" spans="1:4">
      <c r="A155" s="657" t="s">
        <v>1819</v>
      </c>
      <c r="B155" s="657">
        <v>62</v>
      </c>
      <c r="C155" s="657" t="s">
        <v>604</v>
      </c>
      <c r="D155" s="657" t="s">
        <v>1884</v>
      </c>
    </row>
    <row r="156" spans="1:4">
      <c r="A156" s="657" t="s">
        <v>1819</v>
      </c>
      <c r="B156" s="657">
        <v>62</v>
      </c>
      <c r="C156" s="657" t="s">
        <v>599</v>
      </c>
      <c r="D156" s="657" t="s">
        <v>1888</v>
      </c>
    </row>
    <row r="157" spans="1:4">
      <c r="A157" s="657" t="s">
        <v>1819</v>
      </c>
      <c r="B157" s="657">
        <v>62</v>
      </c>
      <c r="C157" s="657" t="s">
        <v>597</v>
      </c>
      <c r="D157" s="657" t="s">
        <v>1894</v>
      </c>
    </row>
    <row r="158" spans="1:4">
      <c r="A158" s="657" t="s">
        <v>1819</v>
      </c>
      <c r="B158" s="657">
        <v>62</v>
      </c>
      <c r="C158" s="657" t="s">
        <v>601</v>
      </c>
      <c r="D158" s="657" t="s">
        <v>1896</v>
      </c>
    </row>
    <row r="159" spans="1:4">
      <c r="A159" s="657" t="s">
        <v>1819</v>
      </c>
      <c r="B159" s="657">
        <v>62</v>
      </c>
      <c r="C159" s="657" t="s">
        <v>600</v>
      </c>
      <c r="D159" s="657" t="s">
        <v>1906</v>
      </c>
    </row>
    <row r="160" spans="1:4">
      <c r="A160" s="657" t="s">
        <v>1819</v>
      </c>
      <c r="B160" s="657">
        <v>62</v>
      </c>
      <c r="C160" s="657" t="s">
        <v>605</v>
      </c>
      <c r="D160" s="657" t="s">
        <v>1913</v>
      </c>
    </row>
    <row r="161" spans="1:4">
      <c r="A161" s="657" t="s">
        <v>1819</v>
      </c>
      <c r="B161" s="657">
        <v>62</v>
      </c>
      <c r="C161" s="657" t="s">
        <v>609</v>
      </c>
      <c r="D161" s="657" t="s">
        <v>1933</v>
      </c>
    </row>
    <row r="162" spans="1:4">
      <c r="A162" s="657" t="s">
        <v>1819</v>
      </c>
      <c r="B162" s="657">
        <v>62</v>
      </c>
      <c r="C162" s="657" t="s">
        <v>603</v>
      </c>
      <c r="D162" s="657" t="s">
        <v>1937</v>
      </c>
    </row>
    <row r="163" spans="1:4">
      <c r="A163" s="657" t="s">
        <v>1819</v>
      </c>
      <c r="B163" s="657">
        <v>62</v>
      </c>
      <c r="C163" s="657" t="s">
        <v>606</v>
      </c>
      <c r="D163" s="657" t="s">
        <v>1965</v>
      </c>
    </row>
    <row r="164" spans="1:4">
      <c r="A164" s="657" t="s">
        <v>1819</v>
      </c>
      <c r="B164" s="657">
        <v>62</v>
      </c>
      <c r="C164" s="657" t="s">
        <v>610</v>
      </c>
      <c r="D164" s="657" t="s">
        <v>1976</v>
      </c>
    </row>
    <row r="165" spans="1:4">
      <c r="A165" s="657" t="s">
        <v>1819</v>
      </c>
      <c r="B165" s="657">
        <v>62</v>
      </c>
      <c r="C165" s="657" t="s">
        <v>607</v>
      </c>
      <c r="D165" s="657" t="s">
        <v>1977</v>
      </c>
    </row>
    <row r="166" spans="1:4">
      <c r="A166" s="657" t="s">
        <v>1819</v>
      </c>
      <c r="B166" s="657">
        <v>62</v>
      </c>
      <c r="C166" s="657" t="s">
        <v>602</v>
      </c>
      <c r="D166" s="657" t="s">
        <v>1985</v>
      </c>
    </row>
    <row r="167" spans="1:4">
      <c r="A167" s="658" t="s">
        <v>1819</v>
      </c>
      <c r="B167" s="658">
        <v>62</v>
      </c>
      <c r="C167" s="658" t="s">
        <v>612</v>
      </c>
      <c r="D167" s="658" t="s">
        <v>1996</v>
      </c>
    </row>
    <row r="168" spans="1:4">
      <c r="A168" s="656" t="s">
        <v>1821</v>
      </c>
      <c r="B168" s="656">
        <v>63</v>
      </c>
      <c r="C168" s="656" t="s">
        <v>617</v>
      </c>
      <c r="D168" s="656" t="s">
        <v>1820</v>
      </c>
    </row>
    <row r="169" spans="1:4">
      <c r="A169" s="657" t="s">
        <v>1821</v>
      </c>
      <c r="B169" s="657">
        <v>63</v>
      </c>
      <c r="C169" s="657" t="s">
        <v>614</v>
      </c>
      <c r="D169" s="657" t="s">
        <v>1875</v>
      </c>
    </row>
    <row r="170" spans="1:4">
      <c r="A170" s="657" t="s">
        <v>1821</v>
      </c>
      <c r="B170" s="657">
        <v>63</v>
      </c>
      <c r="C170" s="657" t="s">
        <v>616</v>
      </c>
      <c r="D170" s="657" t="s">
        <v>1876</v>
      </c>
    </row>
    <row r="171" spans="1:4">
      <c r="A171" s="657" t="s">
        <v>1821</v>
      </c>
      <c r="B171" s="657">
        <v>63</v>
      </c>
      <c r="C171" s="657" t="s">
        <v>619</v>
      </c>
      <c r="D171" s="657" t="s">
        <v>1890</v>
      </c>
    </row>
    <row r="172" spans="1:4">
      <c r="A172" s="657" t="s">
        <v>1821</v>
      </c>
      <c r="B172" s="657">
        <v>63</v>
      </c>
      <c r="C172" s="657" t="s">
        <v>622</v>
      </c>
      <c r="D172" s="657" t="s">
        <v>1903</v>
      </c>
    </row>
    <row r="173" spans="1:4">
      <c r="A173" s="657" t="s">
        <v>1821</v>
      </c>
      <c r="B173" s="657">
        <v>63</v>
      </c>
      <c r="C173" s="657" t="s">
        <v>621</v>
      </c>
      <c r="D173" s="657" t="s">
        <v>1923</v>
      </c>
    </row>
    <row r="174" spans="1:4">
      <c r="A174" s="657" t="s">
        <v>1821</v>
      </c>
      <c r="B174" s="657">
        <v>63</v>
      </c>
      <c r="C174" s="657" t="s">
        <v>620</v>
      </c>
      <c r="D174" s="657" t="s">
        <v>1925</v>
      </c>
    </row>
    <row r="175" spans="1:4">
      <c r="A175" s="658" t="s">
        <v>1821</v>
      </c>
      <c r="B175" s="658">
        <v>63</v>
      </c>
      <c r="C175" s="658" t="s">
        <v>618</v>
      </c>
      <c r="D175" s="658" t="s">
        <v>1955</v>
      </c>
    </row>
    <row r="176" spans="1:4">
      <c r="A176" s="656" t="s">
        <v>1893</v>
      </c>
      <c r="B176" s="656">
        <v>64</v>
      </c>
      <c r="C176" s="656" t="s">
        <v>627</v>
      </c>
      <c r="D176" s="656" t="s">
        <v>1892</v>
      </c>
    </row>
    <row r="177" spans="1:4">
      <c r="A177" s="657" t="s">
        <v>1893</v>
      </c>
      <c r="B177" s="657">
        <v>64</v>
      </c>
      <c r="C177" s="657" t="s">
        <v>626</v>
      </c>
      <c r="D177" s="657" t="s">
        <v>1938</v>
      </c>
    </row>
    <row r="178" spans="1:4">
      <c r="A178" s="657" t="s">
        <v>1893</v>
      </c>
      <c r="B178" s="657">
        <v>64</v>
      </c>
      <c r="C178" s="657" t="s">
        <v>623</v>
      </c>
      <c r="D178" s="657" t="s">
        <v>1950</v>
      </c>
    </row>
    <row r="179" spans="1:4">
      <c r="A179" s="657" t="s">
        <v>1893</v>
      </c>
      <c r="B179" s="657">
        <v>64</v>
      </c>
      <c r="C179" s="657" t="s">
        <v>625</v>
      </c>
      <c r="D179" s="657" t="s">
        <v>1970</v>
      </c>
    </row>
    <row r="180" spans="1:4">
      <c r="A180" s="658" t="s">
        <v>1893</v>
      </c>
      <c r="B180" s="658">
        <v>64</v>
      </c>
      <c r="C180" s="658" t="s">
        <v>628</v>
      </c>
      <c r="D180" s="658" t="s">
        <v>1994</v>
      </c>
    </row>
  </sheetData>
  <sheetProtection sheet="1" objects="1" scenarios="1"/>
  <autoFilter ref="C1:D180" xr:uid="{00000000-0009-0000-0000-000007000000}"/>
  <phoneticPr fontId="4"/>
  <hyperlinks>
    <hyperlink ref="F1" location="入力シート!X56" display="地図に戻る"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0" tint="-0.499984740745262"/>
  </sheetPr>
  <dimension ref="B3:G18"/>
  <sheetViews>
    <sheetView workbookViewId="0">
      <selection activeCell="G19" sqref="G19"/>
    </sheetView>
  </sheetViews>
  <sheetFormatPr defaultRowHeight="13.5"/>
  <cols>
    <col min="2" max="2" width="3.875" customWidth="1"/>
    <col min="3" max="3" width="38.125" customWidth="1"/>
    <col min="4" max="4" width="4.375" customWidth="1"/>
    <col min="5" max="5" width="12" customWidth="1"/>
    <col min="6" max="6" width="32.625" customWidth="1"/>
    <col min="7" max="7" width="21.125" customWidth="1"/>
  </cols>
  <sheetData>
    <row r="3" spans="2:7">
      <c r="C3" s="356" t="s">
        <v>928</v>
      </c>
      <c r="D3" s="366"/>
      <c r="E3" s="1835" t="s">
        <v>929</v>
      </c>
      <c r="F3" s="1836"/>
      <c r="G3" s="349" t="s">
        <v>930</v>
      </c>
    </row>
    <row r="4" spans="2:7" ht="46.5" customHeight="1">
      <c r="B4" s="350"/>
      <c r="C4" s="351" t="s">
        <v>931</v>
      </c>
      <c r="D4" s="352"/>
      <c r="E4" s="353" t="s">
        <v>932</v>
      </c>
      <c r="F4" s="354" t="s">
        <v>933</v>
      </c>
      <c r="G4" s="355" t="s">
        <v>934</v>
      </c>
    </row>
    <row r="5" spans="2:7">
      <c r="B5" s="356">
        <v>51</v>
      </c>
      <c r="C5" s="357" t="s">
        <v>935</v>
      </c>
      <c r="D5" s="358"/>
      <c r="E5" s="353" t="s">
        <v>936</v>
      </c>
      <c r="F5" s="354" t="s">
        <v>937</v>
      </c>
      <c r="G5" s="359" t="s">
        <v>938</v>
      </c>
    </row>
    <row r="6" spans="2:7">
      <c r="B6" s="356">
        <v>52</v>
      </c>
      <c r="C6" s="357" t="s">
        <v>939</v>
      </c>
      <c r="D6" s="358"/>
      <c r="E6" s="353" t="s">
        <v>940</v>
      </c>
      <c r="F6" s="354" t="s">
        <v>941</v>
      </c>
      <c r="G6" s="359" t="s">
        <v>942</v>
      </c>
    </row>
    <row r="7" spans="2:7">
      <c r="B7" s="356">
        <v>53</v>
      </c>
      <c r="C7" s="357" t="s">
        <v>943</v>
      </c>
      <c r="D7" s="358"/>
      <c r="E7" s="353" t="s">
        <v>944</v>
      </c>
      <c r="F7" s="354" t="s">
        <v>945</v>
      </c>
      <c r="G7" s="359" t="s">
        <v>946</v>
      </c>
    </row>
    <row r="8" spans="2:7">
      <c r="B8" s="356">
        <v>54</v>
      </c>
      <c r="C8" s="357" t="s">
        <v>947</v>
      </c>
      <c r="D8" s="358"/>
      <c r="E8" s="353" t="s">
        <v>948</v>
      </c>
      <c r="F8" s="354" t="s">
        <v>949</v>
      </c>
      <c r="G8" s="359" t="s">
        <v>950</v>
      </c>
    </row>
    <row r="9" spans="2:7">
      <c r="B9" s="356">
        <v>55</v>
      </c>
      <c r="C9" s="357" t="s">
        <v>951</v>
      </c>
      <c r="D9" s="358"/>
      <c r="E9" s="353" t="s">
        <v>952</v>
      </c>
      <c r="F9" s="354" t="s">
        <v>953</v>
      </c>
      <c r="G9" s="359" t="s">
        <v>954</v>
      </c>
    </row>
    <row r="10" spans="2:7">
      <c r="B10" s="356">
        <v>56</v>
      </c>
      <c r="C10" s="357" t="s">
        <v>955</v>
      </c>
      <c r="D10" s="358"/>
      <c r="E10" s="353" t="s">
        <v>956</v>
      </c>
      <c r="F10" s="354" t="s">
        <v>957</v>
      </c>
      <c r="G10" s="359" t="s">
        <v>958</v>
      </c>
    </row>
    <row r="11" spans="2:7">
      <c r="B11" s="356">
        <v>57</v>
      </c>
      <c r="C11" s="357" t="s">
        <v>959</v>
      </c>
      <c r="D11" s="358"/>
      <c r="E11" s="353" t="s">
        <v>960</v>
      </c>
      <c r="F11" s="354" t="s">
        <v>961</v>
      </c>
      <c r="G11" s="359" t="s">
        <v>962</v>
      </c>
    </row>
    <row r="12" spans="2:7">
      <c r="B12" s="356">
        <v>58</v>
      </c>
      <c r="C12" s="357" t="s">
        <v>963</v>
      </c>
      <c r="D12" s="358"/>
      <c r="E12" s="353" t="s">
        <v>964</v>
      </c>
      <c r="F12" s="354" t="s">
        <v>965</v>
      </c>
      <c r="G12" s="359" t="s">
        <v>966</v>
      </c>
    </row>
    <row r="13" spans="2:7">
      <c r="B13" s="356">
        <v>59</v>
      </c>
      <c r="C13" s="357" t="s">
        <v>967</v>
      </c>
      <c r="D13" s="358"/>
      <c r="E13" s="353" t="s">
        <v>968</v>
      </c>
      <c r="F13" s="354" t="s">
        <v>969</v>
      </c>
      <c r="G13" s="359" t="s">
        <v>970</v>
      </c>
    </row>
    <row r="14" spans="2:7">
      <c r="B14" s="356">
        <v>60</v>
      </c>
      <c r="C14" s="357" t="s">
        <v>971</v>
      </c>
      <c r="D14" s="358"/>
      <c r="E14" s="353" t="s">
        <v>972</v>
      </c>
      <c r="F14" s="360" t="s">
        <v>973</v>
      </c>
      <c r="G14" s="359" t="s">
        <v>974</v>
      </c>
    </row>
    <row r="15" spans="2:7">
      <c r="B15" s="356">
        <v>61</v>
      </c>
      <c r="C15" s="357" t="s">
        <v>975</v>
      </c>
      <c r="D15" s="358"/>
      <c r="E15" s="353" t="s">
        <v>976</v>
      </c>
      <c r="F15" s="354" t="s">
        <v>977</v>
      </c>
      <c r="G15" s="359" t="s">
        <v>978</v>
      </c>
    </row>
    <row r="16" spans="2:7">
      <c r="B16" s="356">
        <v>62</v>
      </c>
      <c r="C16" s="357" t="s">
        <v>979</v>
      </c>
      <c r="D16" s="358"/>
      <c r="E16" s="353" t="s">
        <v>980</v>
      </c>
      <c r="F16" s="354" t="s">
        <v>981</v>
      </c>
      <c r="G16" s="359" t="s">
        <v>982</v>
      </c>
    </row>
    <row r="17" spans="2:7">
      <c r="B17" s="356">
        <v>63</v>
      </c>
      <c r="C17" s="357" t="s">
        <v>983</v>
      </c>
      <c r="D17" s="358"/>
      <c r="E17" s="353" t="s">
        <v>984</v>
      </c>
      <c r="F17" s="354" t="s">
        <v>985</v>
      </c>
      <c r="G17" s="359" t="s">
        <v>986</v>
      </c>
    </row>
    <row r="18" spans="2:7">
      <c r="B18" s="356">
        <v>64</v>
      </c>
      <c r="C18" s="357" t="s">
        <v>987</v>
      </c>
      <c r="D18" s="358"/>
      <c r="E18" s="353" t="s">
        <v>988</v>
      </c>
      <c r="F18" s="354" t="s">
        <v>989</v>
      </c>
      <c r="G18" s="359" t="s">
        <v>990</v>
      </c>
    </row>
  </sheetData>
  <sheetProtection sheet="1" objects="1" scenarios="1"/>
  <mergeCells count="1">
    <mergeCell ref="E3:F3"/>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27</vt:i4>
      </vt:variant>
    </vt:vector>
  </HeadingPairs>
  <TitlesOfParts>
    <vt:vector size="38" baseType="lpstr">
      <vt:lpstr>入力シート</vt:lpstr>
      <vt:lpstr>付票 (文字チェック用)</vt:lpstr>
      <vt:lpstr>付票</vt:lpstr>
      <vt:lpstr>付表２業態調書</vt:lpstr>
      <vt:lpstr>付表２業態調書 (文字チェック用)</vt:lpstr>
      <vt:lpstr>付票 (記入例_注釈入り）</vt:lpstr>
      <vt:lpstr>付表２業態調書 (記入例_注釈入り)</vt:lpstr>
      <vt:lpstr>振興局市町村一覧</vt:lpstr>
      <vt:lpstr>提出場所</vt:lpstr>
      <vt:lpstr>環境依存文字（電子入札利用不可）</vt:lpstr>
      <vt:lpstr>コード表</vt:lpstr>
      <vt:lpstr>付票!kyoka</vt:lpstr>
      <vt:lpstr>'付票 (記入例_注釈入り）'!kyoka</vt:lpstr>
      <vt:lpstr>'付票 (文字チェック用)'!kyoka</vt:lpstr>
      <vt:lpstr>付表２業態調書!kyoka</vt:lpstr>
      <vt:lpstr>'付表２業態調書 (記入例_注釈入り)'!kyoka</vt:lpstr>
      <vt:lpstr>'付表２業態調書 (文字チェック用)'!kyoka</vt:lpstr>
      <vt:lpstr>入力シート!Print_Area</vt:lpstr>
      <vt:lpstr>付票!Print_Area</vt:lpstr>
      <vt:lpstr>'付票 (記入例_注釈入り）'!Print_Area</vt:lpstr>
      <vt:lpstr>'付票 (文字チェック用)'!Print_Area</vt:lpstr>
      <vt:lpstr>付表２業態調書!Print_Area</vt:lpstr>
      <vt:lpstr>'付表２業態調書 (記入例_注釈入り)'!Print_Area</vt:lpstr>
      <vt:lpstr>'付表２業態調書 (文字チェック用)'!Print_Area</vt:lpstr>
      <vt:lpstr>オホーツク</vt:lpstr>
      <vt:lpstr>空知</vt:lpstr>
      <vt:lpstr>釧路</vt:lpstr>
      <vt:lpstr>後志</vt:lpstr>
      <vt:lpstr>根室</vt:lpstr>
      <vt:lpstr>宗谷</vt:lpstr>
      <vt:lpstr>十勝</vt:lpstr>
      <vt:lpstr>上川</vt:lpstr>
      <vt:lpstr>石狩</vt:lpstr>
      <vt:lpstr>胆振</vt:lpstr>
      <vt:lpstr>渡島</vt:lpstr>
      <vt:lpstr>日高</vt:lpstr>
      <vt:lpstr>留萌</vt:lpstr>
      <vt:lpstr>檜山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 </cp:lastModifiedBy>
  <cp:lastPrinted>2020-12-23T08:26:40Z</cp:lastPrinted>
  <dcterms:created xsi:type="dcterms:W3CDTF">2020-08-03T08:12:47Z</dcterms:created>
  <dcterms:modified xsi:type="dcterms:W3CDTF">2021-01-04T01:35:46Z</dcterms:modified>
</cp:coreProperties>
</file>